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AFB746C1-01BC-4F9E-891A-1A7F92E39B8B}" xr6:coauthVersionLast="45" xr6:coauthVersionMax="45" xr10:uidLastSave="{00000000-0000-0000-0000-000000000000}"/>
  <bookViews>
    <workbookView xWindow="1695" yWindow="300" windowWidth="14010" windowHeight="14760" xr2:uid="{00000000-000D-0000-FFFF-FFFF00000000}"/>
  </bookViews>
  <sheets>
    <sheet name="Аркуш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5" i="1" l="1"/>
  <c r="F135" i="1" s="1"/>
  <c r="E134" i="1"/>
  <c r="F134" i="1" s="1"/>
  <c r="D130" i="1"/>
  <c r="E130" i="1" s="1"/>
  <c r="G129" i="1"/>
  <c r="H128" i="1"/>
  <c r="G128" i="1"/>
  <c r="E128" i="1"/>
  <c r="F128" i="1" s="1"/>
  <c r="G127" i="1"/>
  <c r="H126" i="1"/>
  <c r="G126" i="1" s="1"/>
  <c r="G125" i="1"/>
  <c r="G124" i="1"/>
  <c r="H123" i="1"/>
  <c r="G123" i="1" s="1"/>
  <c r="H122" i="1"/>
  <c r="G122" i="1" s="1"/>
  <c r="E122" i="1"/>
  <c r="F122" i="1" s="1"/>
  <c r="G121" i="1"/>
  <c r="G120" i="1"/>
  <c r="G119" i="1"/>
  <c r="G118" i="1"/>
  <c r="G117" i="1"/>
  <c r="H116" i="1"/>
  <c r="G116" i="1" s="1"/>
  <c r="G115" i="1"/>
  <c r="H114" i="1"/>
  <c r="G114" i="1" s="1"/>
  <c r="E112" i="1"/>
  <c r="F112" i="1" s="1"/>
  <c r="G111" i="1"/>
  <c r="H110" i="1"/>
  <c r="G110" i="1" s="1"/>
  <c r="G109" i="1"/>
  <c r="G108" i="1"/>
  <c r="G107" i="1"/>
  <c r="H106" i="1"/>
  <c r="G106" i="1" s="1"/>
  <c r="M105" i="1"/>
  <c r="E105" i="1"/>
  <c r="F105" i="1" s="1"/>
  <c r="G104" i="1"/>
  <c r="H103" i="1"/>
  <c r="G103" i="1"/>
  <c r="G102" i="1"/>
  <c r="G101" i="1"/>
  <c r="G100" i="1"/>
  <c r="H99" i="1"/>
  <c r="H98" i="1" s="1"/>
  <c r="G98" i="1" s="1"/>
  <c r="G99" i="1"/>
  <c r="E98" i="1"/>
  <c r="F98" i="1" s="1"/>
  <c r="G97" i="1"/>
  <c r="H96" i="1"/>
  <c r="G96" i="1"/>
  <c r="G95" i="1"/>
  <c r="G94" i="1"/>
  <c r="H93" i="1"/>
  <c r="G93" i="1"/>
  <c r="H92" i="1"/>
  <c r="G92" i="1"/>
  <c r="E92" i="1"/>
  <c r="F92" i="1" s="1"/>
  <c r="G91" i="1"/>
  <c r="H90" i="1"/>
  <c r="G90" i="1" s="1"/>
  <c r="G89" i="1"/>
  <c r="G88" i="1"/>
  <c r="H87" i="1"/>
  <c r="G87" i="1" s="1"/>
  <c r="E86" i="1"/>
  <c r="F86" i="1" s="1"/>
  <c r="G85" i="1"/>
  <c r="H84" i="1"/>
  <c r="G84" i="1"/>
  <c r="G83" i="1"/>
  <c r="G82" i="1"/>
  <c r="H81" i="1"/>
  <c r="G81" i="1"/>
  <c r="H80" i="1"/>
  <c r="G80" i="1" s="1"/>
  <c r="E80" i="1"/>
  <c r="F80" i="1" s="1"/>
  <c r="G79" i="1"/>
  <c r="G78" i="1"/>
  <c r="G77" i="1"/>
  <c r="G76" i="1"/>
  <c r="G75" i="1"/>
  <c r="G74" i="1"/>
  <c r="H73" i="1"/>
  <c r="G73" i="1" s="1"/>
  <c r="G72" i="1"/>
  <c r="G71" i="1"/>
  <c r="H70" i="1"/>
  <c r="H69" i="1" s="1"/>
  <c r="G69" i="1" s="1"/>
  <c r="E69" i="1"/>
  <c r="G68" i="1"/>
  <c r="H67" i="1"/>
  <c r="G67" i="1" s="1"/>
  <c r="G66" i="1"/>
  <c r="G65" i="1"/>
  <c r="G64" i="1"/>
  <c r="H63" i="1"/>
  <c r="E62" i="1"/>
  <c r="F62" i="1" s="1"/>
  <c r="G61" i="1"/>
  <c r="G60" i="1"/>
  <c r="G59" i="1"/>
  <c r="H58" i="1"/>
  <c r="G58" i="1" s="1"/>
  <c r="G57" i="1"/>
  <c r="G56" i="1"/>
  <c r="H55" i="1"/>
  <c r="G55" i="1"/>
  <c r="E54" i="1"/>
  <c r="F54" i="1" s="1"/>
  <c r="G53" i="1"/>
  <c r="G52" i="1"/>
  <c r="G51" i="1"/>
  <c r="G50" i="1"/>
  <c r="G49" i="1"/>
  <c r="G48" i="1"/>
  <c r="H47" i="1"/>
  <c r="H45" i="1" s="1"/>
  <c r="G45" i="1" s="1"/>
  <c r="G47" i="1"/>
  <c r="G46" i="1"/>
  <c r="G44" i="1"/>
  <c r="G43" i="1"/>
  <c r="H42" i="1"/>
  <c r="G42" i="1"/>
  <c r="H41" i="1"/>
  <c r="G41" i="1" s="1"/>
  <c r="E40" i="1"/>
  <c r="F40" i="1" s="1"/>
  <c r="G39" i="1"/>
  <c r="G26" i="1"/>
  <c r="G25" i="1"/>
  <c r="G24" i="1"/>
  <c r="G23" i="1"/>
  <c r="G22" i="1"/>
  <c r="G21" i="1"/>
  <c r="G20" i="1"/>
  <c r="G19" i="1"/>
  <c r="G18" i="1"/>
  <c r="G17" i="1"/>
  <c r="H16" i="1"/>
  <c r="G16" i="1"/>
  <c r="H15" i="1"/>
  <c r="G15" i="1" s="1"/>
  <c r="G14" i="1"/>
  <c r="G13" i="1"/>
  <c r="G12" i="1"/>
  <c r="G11" i="1"/>
  <c r="G10" i="1"/>
  <c r="G9" i="1"/>
  <c r="G8" i="1"/>
  <c r="E6" i="1"/>
  <c r="F6" i="1" s="1"/>
  <c r="H54" i="1" l="1"/>
  <c r="G54" i="1" s="1"/>
  <c r="H62" i="1"/>
  <c r="J80" i="1"/>
  <c r="J54" i="1"/>
  <c r="H7" i="1"/>
  <c r="G63" i="1"/>
  <c r="J92" i="1"/>
  <c r="I92" i="1" s="1"/>
  <c r="H113" i="1"/>
  <c r="G113" i="1" s="1"/>
  <c r="J122" i="1"/>
  <c r="I122" i="1" s="1"/>
  <c r="H112" i="1"/>
  <c r="G112" i="1" s="1"/>
  <c r="H105" i="1"/>
  <c r="K105" i="1" s="1"/>
  <c r="J98" i="1"/>
  <c r="I98" i="1" s="1"/>
  <c r="H86" i="1"/>
  <c r="G86" i="1" s="1"/>
  <c r="I86" i="1" s="1"/>
  <c r="G70" i="1"/>
  <c r="K62" i="1"/>
  <c r="L62" i="1" s="1"/>
  <c r="M62" i="1" s="1"/>
  <c r="G62" i="1"/>
  <c r="K128" i="1"/>
  <c r="J128" i="1"/>
  <c r="F130" i="1"/>
  <c r="I62" i="1"/>
  <c r="H6" i="1"/>
  <c r="J6" i="1" s="1"/>
  <c r="G7" i="1"/>
  <c r="J62" i="1"/>
  <c r="I69" i="1"/>
  <c r="I80" i="1"/>
  <c r="I128" i="1"/>
  <c r="H40" i="1"/>
  <c r="G40" i="1" s="1"/>
  <c r="I40" i="1" s="1"/>
  <c r="I54" i="1"/>
  <c r="F69" i="1"/>
  <c r="J69" i="1" s="1"/>
  <c r="G105" i="1" l="1"/>
  <c r="J105" i="1"/>
  <c r="I105" i="1" s="1"/>
  <c r="J112" i="1"/>
  <c r="I112" i="1" s="1"/>
  <c r="J86" i="1"/>
  <c r="J40" i="1"/>
  <c r="K6" i="1"/>
  <c r="G6" i="1"/>
  <c r="I6" i="1" s="1"/>
  <c r="H130" i="1"/>
  <c r="J130" i="1" s="1"/>
  <c r="H131" i="1" l="1"/>
  <c r="G131" i="1" s="1"/>
  <c r="G133" i="1" s="1"/>
  <c r="G130" i="1"/>
  <c r="I130" i="1" s="1"/>
  <c r="K130" i="1"/>
  <c r="L6" i="1"/>
  <c r="H133" i="1" l="1"/>
  <c r="H134" i="1" s="1"/>
  <c r="G134" i="1"/>
  <c r="M6" i="1"/>
  <c r="M130" i="1" s="1"/>
  <c r="M135" i="1" s="1"/>
  <c r="L130" i="1"/>
  <c r="L134" i="1" s="1"/>
  <c r="K132" i="1"/>
  <c r="K133" i="1" s="1"/>
  <c r="D132" i="1"/>
  <c r="D133" i="1" s="1"/>
  <c r="E133" i="1" s="1"/>
  <c r="F133" i="1" s="1"/>
  <c r="H135" i="1" l="1"/>
  <c r="J135" i="1" s="1"/>
  <c r="J134" i="1"/>
  <c r="J133" i="1"/>
  <c r="I133" i="1" s="1"/>
  <c r="G135" i="1"/>
  <c r="I135" i="1" s="1"/>
  <c r="I134" i="1"/>
</calcChain>
</file>

<file path=xl/sharedStrings.xml><?xml version="1.0" encoding="utf-8"?>
<sst xmlns="http://schemas.openxmlformats.org/spreadsheetml/2006/main" count="165" uniqueCount="119">
  <si>
    <t>Общая  площадь помещений (для расчета квартплаты)</t>
  </si>
  <si>
    <t xml:space="preserve">Статьи доходов </t>
  </si>
  <si>
    <t>Ед.изм.</t>
  </si>
  <si>
    <t>Стоимость (тариф)</t>
  </si>
  <si>
    <t>ДОХОД</t>
  </si>
  <si>
    <t>РАСХОД</t>
  </si>
  <si>
    <t>Прибыль/убыток за месяц</t>
  </si>
  <si>
    <t>Прибыль/убыток за год</t>
  </si>
  <si>
    <t>Сметный тариф</t>
  </si>
  <si>
    <t>Экономически обоснованный тариф с учетом 5 % годовой прибыли</t>
  </si>
  <si>
    <t>Экономически обоснованный тариф с учетом 10 % годовой прибыли</t>
  </si>
  <si>
    <t>Доход за месяц</t>
  </si>
  <si>
    <t xml:space="preserve">Доход за год </t>
  </si>
  <si>
    <t>Расход за месяц</t>
  </si>
  <si>
    <t xml:space="preserve">Расход за год </t>
  </si>
  <si>
    <t>Жилищные услуги (управление, содержание и ремонт общедомового имущества МКД)</t>
  </si>
  <si>
    <t>Управление многоквартирным  домом</t>
  </si>
  <si>
    <t>руб./кв.м.</t>
  </si>
  <si>
    <t>Общепроизводственные  расходы</t>
  </si>
  <si>
    <t>Налоги и сборы</t>
  </si>
  <si>
    <t>Оплата труда</t>
  </si>
  <si>
    <t>Офисная мебель</t>
  </si>
  <si>
    <t>Услуги связи</t>
  </si>
  <si>
    <t>Содержание общедомового имущества МКД</t>
  </si>
  <si>
    <t>Производственные затраты</t>
  </si>
  <si>
    <t>Расчеты с поставщиками и подрядчиками в т.ч.</t>
  </si>
  <si>
    <t>БИОТЕХНОЛОГИЯ ООО</t>
  </si>
  <si>
    <t>Услуги по дератизации</t>
  </si>
  <si>
    <t>Линдстрем ООО</t>
  </si>
  <si>
    <t>Оргтехника и обслуживание</t>
  </si>
  <si>
    <t>Приборы и инструмент , хозяйственный инвентарь, канцелярия</t>
  </si>
  <si>
    <t>Расходные материалы, оборудование для содержания МКД</t>
  </si>
  <si>
    <t>Расходные материалы для специальной техники, ГСМ</t>
  </si>
  <si>
    <t>Спец.одежда и обувь</t>
  </si>
  <si>
    <t>Текущий ремонт общего имущества</t>
  </si>
  <si>
    <t>Расходные материалы, метизы, пломбы, лапмы, строительные и отделочные  материалы для тек.ремонта</t>
  </si>
  <si>
    <t>Текущий ремонт инженерных систем</t>
  </si>
  <si>
    <t>Инструменты, оборудование хоз.инвентарь</t>
  </si>
  <si>
    <t>Уборка лестничных клеток</t>
  </si>
  <si>
    <t>Заработная плата основного персонала с учетом резерва отпусков  (убрщицы)</t>
  </si>
  <si>
    <t>Налоги и сборы  (уборщицы)</t>
  </si>
  <si>
    <t>Расходы на дизенфекцию</t>
  </si>
  <si>
    <t>Моющие, чистящие средства, хозяйственный инвентарь для уборки МОП</t>
  </si>
  <si>
    <t>Содержание придомовой территории</t>
  </si>
  <si>
    <t>Заработная плата основного персонала с учетом резерва отпусков  (дворники)</t>
  </si>
  <si>
    <t>Налоги и сборы  (дворники)</t>
  </si>
  <si>
    <t>Противоледные реагенты, доставка</t>
  </si>
  <si>
    <t>Моющие, чистящие средства, хозяйственный инвентарь, конструкции и расх материалы для содер. Территории, ГСМ</t>
  </si>
  <si>
    <t>Расходы на праздники и празничное украшение придомовой территории</t>
  </si>
  <si>
    <t>Расходы на озеленение и благоустройство</t>
  </si>
  <si>
    <t>Услуги сторонних организаций по вывозу снега</t>
  </si>
  <si>
    <t>Содержание контейнерной площадки</t>
  </si>
  <si>
    <t>Содержание и ремонт ПЗУ</t>
  </si>
  <si>
    <t>Безопасный Мир ООО</t>
  </si>
  <si>
    <t>Расходы на содержание и ремонт ПЗУ (домофон) оплата труда, налоги и сборы</t>
  </si>
  <si>
    <t>Содержание и ремонт АППЗ</t>
  </si>
  <si>
    <t>Расходы на  содержанию и ремонту АППЗ, оплата труда, налоги и сборы</t>
  </si>
  <si>
    <t>Техническое обслуживание лифтов</t>
  </si>
  <si>
    <t>АЛЕКС-СЕРВИС</t>
  </si>
  <si>
    <t>Инженерный центр "РуссЭксперт" ООО</t>
  </si>
  <si>
    <t>Страховое акционерное общество "ВСК"</t>
  </si>
  <si>
    <t>Расходы на эксплуатацию лифтового оборудования, оплата труда, налоги и сборы.</t>
  </si>
  <si>
    <t>Эксплуатация общедомовых ПУ(общедомовых)</t>
  </si>
  <si>
    <t>ИП Гаврилов Александр Евгеньевич</t>
  </si>
  <si>
    <t>ПУЛЬС ООО</t>
  </si>
  <si>
    <t>ТЭП-СЕРВИС ООО</t>
  </si>
  <si>
    <t>Расходы на эксплуатацию приборов учета, оплата труда, налоги и сборы.</t>
  </si>
  <si>
    <t>Аварийно-диспетчерская служба</t>
  </si>
  <si>
    <t xml:space="preserve"> Расчеты с поставщиками и подрядчиками в т.ч.</t>
  </si>
  <si>
    <t>Обслуживание и ремонт оборудования аварийно диспетчерской службы</t>
  </si>
  <si>
    <t>Общепроизводственные  расходы диспетчерска служба</t>
  </si>
  <si>
    <t>Оргтехника, канцелярские  принадлежности, офисная мебель и оборудование</t>
  </si>
  <si>
    <t>Общепроизводственные  расходы аварийная служба</t>
  </si>
  <si>
    <t>Оплата труда слесарей-сантехников аварийной службы, эксплуатационные расходы на служебный автомобиль для выездов на аврийные случаи</t>
  </si>
  <si>
    <t>Видеонаблюдение</t>
  </si>
  <si>
    <t>Услуги по техническому обслуживанию системы видеонаблюдения</t>
  </si>
  <si>
    <t>Специальное оборудование,  приборы</t>
  </si>
  <si>
    <t>Расходы на эксплуатацию системы видеонаблюдения, оплата труда, налоги и сборы.</t>
  </si>
  <si>
    <t>Паспортное обслуживание</t>
  </si>
  <si>
    <t>Расходы на паспортое обслуживание, оплата труда, налоги и сборы</t>
  </si>
  <si>
    <t>ИТОГО:</t>
  </si>
  <si>
    <t xml:space="preserve">ВСЕГО </t>
  </si>
  <si>
    <t>Сметный (Расчетный )тариф</t>
  </si>
  <si>
    <t>ИТОГО</t>
  </si>
  <si>
    <t>без ТБО</t>
  </si>
  <si>
    <t>тариф</t>
  </si>
  <si>
    <t>Затраты на сбор, ведение и хранение информации (документов) об общем имуществе собственников помещений в многоквартирном доме в течение срока действия Договора с последующей передачей документов</t>
  </si>
  <si>
    <t>Затраты на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и/или на бумажных носителях в течение срока действия Договора с последующей передачей информации</t>
  </si>
  <si>
    <t>Затраты на организацию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</t>
  </si>
  <si>
    <t>Затраты на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</t>
  </si>
  <si>
    <t>Затраты на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</t>
  </si>
  <si>
    <t>Затраты на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 в порядке, определяемом Управляющей организацией</t>
  </si>
  <si>
    <t>Затраты на заключение договоров с ресурсоснабжающими организациями</t>
  </si>
  <si>
    <t>Затраты на осуществление контроля качества предоставления коммунальных услуг в порядке, определяемом Управляющей организацией в соответствии с СанПиНом</t>
  </si>
  <si>
    <t>Затраты на сбор информации о показаниях индивидуальных приборов учета</t>
  </si>
  <si>
    <t>Затраты на согласование условий установки (замены) индивидуальных приборов учета. Ввод приборов учета в эксплуатацию</t>
  </si>
  <si>
    <t>Затраты на ведение журнала учета показаний средств измерений общедомового узла учета потребления коммунальных ресурсов, в т.ч. их параметров</t>
  </si>
  <si>
    <t>Затраты на начисление платы за содержание и ремонт помещений и за коммунальные услуги, проведение текущей сверки расчетов, печать платежных документов и направление их собственникам и пользователям помещений в соответствии с требованиями жилищного законодательства ежемесячно, до 15 числа оплачиваемого месяца</t>
  </si>
  <si>
    <t>Затраты на прием граждан (собственников и нанимателей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</si>
  <si>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Затраты на письменное уведомление пользователей помещений о порядке управления домом, изменениях размеров платы, порядка внесения платежей и о других условиях, связанных с управлением домом</t>
  </si>
  <si>
    <t>Затраты на осуществление функций, связанных с регистрационным учетом граждан, выдача справок обратившимся гражданам о месте проживания, составе семьи, о стоимости услуг, выписки из домовой книги и финансового лицевого счета, и других справок, связанных с пользованием гражданами жилыми помещениями в день обращения по графику приема граждан</t>
  </si>
  <si>
    <t>Затраты на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т.ч. по телефону) о результатах их рассмотрения</t>
  </si>
  <si>
    <t>Затраты на предоставление информации по порядку расчетов и произведению начислений размеров платы за жилое помещение и коммунальные услуги с выдачей подтверждающих документов</t>
  </si>
  <si>
    <t>Затраты на формирование и своевременное предоставление полной и достоверной бухгалтерской информации о деятельности управляющей компании и его имущественном положении для подготовки ежегодных отчетов по раскрытию информации на сайтах «Реформа ЖКХ», «ГИС ЖКХ», официальном интернет-сайте управляющей компании</t>
  </si>
  <si>
    <t>Затраты на подготовку предложения о перечне и стоимости работ, услуг, необходимых для надлежащего содержания общего имущества МКД, а также о соответствующем размере платы, для их рассмотрения и утверждения на общем собрании собственников</t>
  </si>
  <si>
    <t>Затраты на решение вопросов пользования Общим имуществом в порядке, установленном общим собранием собственников</t>
  </si>
  <si>
    <t>Затраты на организацию выполнения работ по ликвидации аварий в квартире, составление актов о порче личного имущества в кратчайшие сроки</t>
  </si>
  <si>
    <t>Представление интересов собственников многоквартирного дома в судах, во всех государственных и общественных учреждениях и организациях-поставщиках коммунальных услуг по вопросам, относящимся к компетенции управляющей организации в соответствии с Договором управления</t>
  </si>
  <si>
    <t>Затраты на представление интересов собственников многоквартирного дома в судах, во всех государственных и общественных учреждениях и организациях-поставщиках коммунальных услуг по вопросам, относящимся к компетенции управляющей организации в соответствии с Договором управления</t>
  </si>
  <si>
    <t>Затраты на формирование в соответствии с законодательством о бухгалтерском учете учетную политику, исходя из особенностей управляющей компании, для обеспечения его финансовой устойчивости</t>
  </si>
  <si>
    <t>Затраты на учет имущественных обязательств и хозяйственных операций, поступающих основных средств, товарно-материальных ценностей и денежных средств</t>
  </si>
  <si>
    <t>Затраты на учет издержек производства и обращения, исполнение смет расходов, выполнение работ (услуг), результатов хозяйственно- финансовой деятельности предприятия</t>
  </si>
  <si>
    <t>Затраты на учет финансовых, расчетных и кредитных операций</t>
  </si>
  <si>
    <t>Затраты на обеспечение бухгалтерской отчетности, статистической отчетности, оперативных сводных отчетов, отчет во внебюджетные фонды и их своевременная сдача в установленные сроки</t>
  </si>
  <si>
    <t>Затраты на организацию работы с собственниками-должниками за жилищно-коммунальные услуги.</t>
  </si>
  <si>
    <t>Затраты на раскрытие информации об управлении многоквартирным домом на соответствующих интернет-сайтах</t>
  </si>
  <si>
    <t>Затраты на организацию и ведение кадрового учета, соблюдение штатной дисциплины</t>
  </si>
  <si>
    <t>Затраты на услуги расчетного центра</t>
  </si>
  <si>
    <t>ЛОКАЛЬНАЯ СМЕТА ДОХОДОВ И РАСХОДОВ  бульвар Менделеева дом 8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</si>
</sst>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9"/>
      <name val="Arial"/>
      <family val="2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9"/>
      <name val="Arial"/>
      <family val="2"/>
    </font>
    <font>
      <b/>
      <sz val="8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9" tint="0.79998168889431442"/>
      <name val="Calibri"/>
      <family val="2"/>
      <scheme val="minor"/>
    </font>
    <font>
      <b/>
      <sz val="10"/>
      <color theme="9" tint="0.79998168889431442"/>
      <name val="Calibri"/>
      <family val="2"/>
      <scheme val="minor"/>
    </font>
    <font>
      <b/>
      <sz val="8"/>
      <color theme="9" tint="0.79998168889431442"/>
      <name val="Arial"/>
      <family val="2"/>
    </font>
    <font>
      <sz val="10"/>
      <color theme="4" tint="0.7999816888943144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2">
    <xf numFmtId="0" fontId="0" fillId="0" borderId="0" xfId="0"/>
    <xf numFmtId="0" fontId="2" fillId="0" borderId="2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/>
    </xf>
    <xf numFmtId="4" fontId="4" fillId="3" borderId="3" xfId="0" applyNumberFormat="1" applyFont="1" applyFill="1" applyBorder="1" applyAlignment="1">
      <alignment vertical="center" wrapText="1"/>
    </xf>
    <xf numFmtId="0" fontId="6" fillId="2" borderId="2" xfId="1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wrapText="1"/>
    </xf>
    <xf numFmtId="4" fontId="4" fillId="2" borderId="2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2" borderId="3" xfId="0" applyNumberFormat="1" applyFont="1" applyFill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0" fontId="5" fillId="2" borderId="6" xfId="2" applyNumberFormat="1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vertical="center" wrapText="1"/>
    </xf>
    <xf numFmtId="4" fontId="5" fillId="2" borderId="6" xfId="2" applyNumberFormat="1" applyFont="1" applyFill="1" applyBorder="1" applyAlignment="1">
      <alignment horizontal="right" vertical="top"/>
    </xf>
    <xf numFmtId="0" fontId="0" fillId="0" borderId="2" xfId="0" applyBorder="1" applyAlignment="1">
      <alignment vertical="center"/>
    </xf>
    <xf numFmtId="0" fontId="6" fillId="2" borderId="2" xfId="1" applyFont="1" applyFill="1" applyBorder="1"/>
    <xf numFmtId="0" fontId="5" fillId="2" borderId="2" xfId="3" applyNumberFormat="1" applyFont="1" applyFill="1" applyBorder="1" applyAlignment="1">
      <alignment vertical="top" wrapText="1" indent="4"/>
    </xf>
    <xf numFmtId="4" fontId="5" fillId="2" borderId="2" xfId="3" applyNumberFormat="1" applyFont="1" applyFill="1" applyBorder="1" applyAlignment="1">
      <alignment horizontal="right" vertical="center"/>
    </xf>
    <xf numFmtId="0" fontId="5" fillId="2" borderId="6" xfId="3" applyNumberFormat="1" applyFont="1" applyFill="1" applyBorder="1" applyAlignment="1">
      <alignment vertical="top" wrapText="1" indent="6"/>
    </xf>
    <xf numFmtId="4" fontId="5" fillId="2" borderId="6" xfId="3" applyNumberFormat="1" applyFont="1" applyFill="1" applyBorder="1" applyAlignment="1">
      <alignment horizontal="right" vertical="top"/>
    </xf>
    <xf numFmtId="0" fontId="5" fillId="2" borderId="3" xfId="4" applyNumberFormat="1" applyFont="1" applyFill="1" applyBorder="1" applyAlignment="1">
      <alignment horizontal="left" vertical="top" wrapText="1"/>
    </xf>
    <xf numFmtId="0" fontId="5" fillId="2" borderId="4" xfId="4" applyNumberFormat="1" applyFont="1" applyFill="1" applyBorder="1" applyAlignment="1">
      <alignment horizontal="left" vertical="top" wrapText="1"/>
    </xf>
    <xf numFmtId="0" fontId="5" fillId="2" borderId="5" xfId="4" applyNumberFormat="1" applyFont="1" applyFill="1" applyBorder="1" applyAlignment="1">
      <alignment horizontal="left" vertical="top" wrapText="1"/>
    </xf>
    <xf numFmtId="4" fontId="7" fillId="3" borderId="2" xfId="0" applyNumberFormat="1" applyFont="1" applyFill="1" applyBorder="1" applyAlignment="1">
      <alignment vertical="center" wrapText="1"/>
    </xf>
    <xf numFmtId="0" fontId="8" fillId="2" borderId="2" xfId="1" applyFont="1" applyFill="1" applyBorder="1"/>
    <xf numFmtId="4" fontId="6" fillId="2" borderId="2" xfId="3" applyNumberFormat="1" applyFont="1" applyFill="1" applyBorder="1" applyAlignment="1">
      <alignment horizontal="right" vertical="center"/>
    </xf>
    <xf numFmtId="0" fontId="5" fillId="2" borderId="7" xfId="5" applyNumberFormat="1" applyFont="1" applyFill="1" applyBorder="1" applyAlignment="1">
      <alignment vertical="center" wrapText="1"/>
    </xf>
    <xf numFmtId="0" fontId="5" fillId="2" borderId="2" xfId="5" applyNumberFormat="1" applyFont="1" applyFill="1" applyBorder="1" applyAlignment="1">
      <alignment vertical="top" wrapText="1"/>
    </xf>
    <xf numFmtId="4" fontId="9" fillId="2" borderId="2" xfId="0" applyNumberFormat="1" applyFont="1" applyFill="1" applyBorder="1" applyAlignment="1">
      <alignment vertical="center" wrapText="1"/>
    </xf>
    <xf numFmtId="0" fontId="10" fillId="2" borderId="2" xfId="1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4" fontId="4" fillId="3" borderId="2" xfId="0" applyNumberFormat="1" applyFont="1" applyFill="1" applyBorder="1" applyAlignment="1">
      <alignment wrapText="1"/>
    </xf>
    <xf numFmtId="4" fontId="11" fillId="3" borderId="2" xfId="3" applyNumberFormat="1" applyFont="1" applyFill="1" applyBorder="1" applyAlignment="1">
      <alignment horizontal="right" vertical="center"/>
    </xf>
    <xf numFmtId="4" fontId="11" fillId="2" borderId="2" xfId="3" applyNumberFormat="1" applyFont="1" applyFill="1" applyBorder="1" applyAlignment="1">
      <alignment horizontal="right" vertical="center"/>
    </xf>
    <xf numFmtId="0" fontId="5" fillId="2" borderId="0" xfId="5" applyNumberFormat="1" applyFont="1" applyFill="1" applyBorder="1" applyAlignment="1">
      <alignment vertical="top" wrapText="1"/>
    </xf>
    <xf numFmtId="0" fontId="5" fillId="2" borderId="6" xfId="5" applyNumberFormat="1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4" fontId="13" fillId="3" borderId="3" xfId="0" applyNumberFormat="1" applyFont="1" applyFill="1" applyBorder="1" applyAlignment="1">
      <alignment vertical="center" wrapText="1"/>
    </xf>
    <xf numFmtId="0" fontId="15" fillId="2" borderId="8" xfId="1" applyNumberFormat="1" applyFont="1" applyFill="1" applyBorder="1" applyAlignment="1">
      <alignment horizontal="center" vertical="top" wrapText="1"/>
    </xf>
    <xf numFmtId="0" fontId="15" fillId="2" borderId="9" xfId="1" applyNumberFormat="1" applyFont="1" applyFill="1" applyBorder="1" applyAlignment="1">
      <alignment horizontal="center" vertical="top" wrapText="1"/>
    </xf>
    <xf numFmtId="0" fontId="5" fillId="2" borderId="2" xfId="3" applyNumberFormat="1" applyFont="1" applyFill="1" applyBorder="1" applyAlignment="1">
      <alignment vertical="top" wrapText="1"/>
    </xf>
    <xf numFmtId="0" fontId="5" fillId="2" borderId="2" xfId="3" applyNumberFormat="1" applyFont="1" applyFill="1" applyBorder="1" applyAlignment="1">
      <alignment vertical="top" wrapText="1" indent="6"/>
    </xf>
    <xf numFmtId="4" fontId="5" fillId="2" borderId="10" xfId="2" applyNumberFormat="1" applyFont="1" applyFill="1" applyBorder="1" applyAlignment="1">
      <alignment horizontal="right" vertical="top"/>
    </xf>
    <xf numFmtId="4" fontId="6" fillId="2" borderId="2" xfId="3" applyNumberFormat="1" applyFont="1" applyFill="1" applyBorder="1" applyAlignment="1">
      <alignment horizontal="right" vertical="top"/>
    </xf>
    <xf numFmtId="4" fontId="5" fillId="2" borderId="2" xfId="3" applyNumberFormat="1" applyFont="1" applyFill="1" applyBorder="1" applyAlignment="1">
      <alignment horizontal="right" vertical="top"/>
    </xf>
    <xf numFmtId="4" fontId="16" fillId="2" borderId="0" xfId="0" applyNumberFormat="1" applyFont="1" applyFill="1" applyAlignment="1">
      <alignment vertical="center"/>
    </xf>
    <xf numFmtId="0" fontId="5" fillId="2" borderId="6" xfId="2" applyNumberFormat="1" applyFont="1" applyFill="1" applyBorder="1" applyAlignment="1">
      <alignment vertical="top" wrapText="1" indent="6"/>
    </xf>
    <xf numFmtId="4" fontId="13" fillId="2" borderId="2" xfId="0" applyNumberFormat="1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wrapText="1"/>
    </xf>
    <xf numFmtId="4" fontId="0" fillId="2" borderId="2" xfId="0" applyNumberFormat="1" applyFill="1" applyBorder="1" applyAlignment="1">
      <alignment vertical="center"/>
    </xf>
    <xf numFmtId="4" fontId="14" fillId="2" borderId="2" xfId="0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top" wrapText="1"/>
    </xf>
    <xf numFmtId="0" fontId="6" fillId="2" borderId="2" xfId="1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" fontId="5" fillId="2" borderId="0" xfId="3" applyNumberFormat="1" applyFont="1" applyFill="1" applyBorder="1" applyAlignment="1">
      <alignment horizontal="right" vertical="top"/>
    </xf>
    <xf numFmtId="0" fontId="4" fillId="4" borderId="2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vertical="center" wrapText="1"/>
    </xf>
    <xf numFmtId="4" fontId="0" fillId="4" borderId="2" xfId="0" applyNumberForma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4" fillId="4" borderId="2" xfId="0" applyNumberFormat="1" applyFont="1" applyFill="1" applyBorder="1" applyAlignment="1">
      <alignment vertical="center"/>
    </xf>
    <xf numFmtId="4" fontId="1" fillId="4" borderId="3" xfId="0" applyNumberFormat="1" applyFont="1" applyFill="1" applyBorder="1" applyAlignment="1">
      <alignment vertical="center"/>
    </xf>
    <xf numFmtId="4" fontId="0" fillId="4" borderId="3" xfId="0" applyNumberFormat="1" applyFill="1" applyBorder="1" applyAlignment="1">
      <alignment vertical="center"/>
    </xf>
    <xf numFmtId="4" fontId="0" fillId="3" borderId="3" xfId="0" applyNumberFormat="1" applyFill="1" applyBorder="1" applyAlignment="1">
      <alignment vertical="center"/>
    </xf>
    <xf numFmtId="4" fontId="0" fillId="0" borderId="0" xfId="0" applyNumberFormat="1"/>
    <xf numFmtId="0" fontId="2" fillId="0" borderId="3" xfId="0" applyFont="1" applyBorder="1" applyAlignment="1">
      <alignment horizontal="left" vertical="center" wrapText="1"/>
    </xf>
    <xf numFmtId="4" fontId="1" fillId="4" borderId="2" xfId="0" applyNumberFormat="1" applyFont="1" applyFill="1" applyBorder="1" applyAlignment="1">
      <alignment vertical="center"/>
    </xf>
    <xf numFmtId="4" fontId="0" fillId="4" borderId="2" xfId="0" applyNumberFormat="1" applyFill="1" applyBorder="1"/>
    <xf numFmtId="0" fontId="0" fillId="2" borderId="0" xfId="0" applyFill="1" applyAlignment="1">
      <alignment vertical="center"/>
    </xf>
    <xf numFmtId="0" fontId="5" fillId="0" borderId="6" xfId="3" applyNumberFormat="1" applyFont="1" applyBorder="1" applyAlignment="1">
      <alignment vertical="top" wrapText="1"/>
    </xf>
    <xf numFmtId="4" fontId="17" fillId="2" borderId="2" xfId="0" applyNumberFormat="1" applyFont="1" applyFill="1" applyBorder="1" applyAlignment="1">
      <alignment vertical="center" wrapText="1"/>
    </xf>
    <xf numFmtId="4" fontId="18" fillId="2" borderId="2" xfId="0" applyNumberFormat="1" applyFont="1" applyFill="1" applyBorder="1" applyAlignment="1">
      <alignment vertical="center" wrapText="1"/>
    </xf>
    <xf numFmtId="4" fontId="19" fillId="2" borderId="6" xfId="2" applyNumberFormat="1" applyFont="1" applyFill="1" applyBorder="1" applyAlignment="1">
      <alignment horizontal="right" vertical="top"/>
    </xf>
    <xf numFmtId="4" fontId="20" fillId="3" borderId="2" xfId="0" applyNumberFormat="1" applyFont="1" applyFill="1" applyBorder="1" applyAlignment="1">
      <alignment vertical="center" wrapText="1"/>
    </xf>
    <xf numFmtId="4" fontId="21" fillId="3" borderId="2" xfId="0" applyNumberFormat="1" applyFont="1" applyFill="1" applyBorder="1" applyAlignment="1">
      <alignment vertical="center" wrapText="1"/>
    </xf>
    <xf numFmtId="4" fontId="22" fillId="3" borderId="2" xfId="3" applyNumberFormat="1" applyFont="1" applyFill="1" applyBorder="1" applyAlignment="1">
      <alignment horizontal="right" vertical="center"/>
    </xf>
    <xf numFmtId="4" fontId="23" fillId="4" borderId="2" xfId="0" applyNumberFormat="1" applyFont="1" applyFill="1" applyBorder="1" applyAlignment="1">
      <alignment vertical="center" wrapText="1"/>
    </xf>
    <xf numFmtId="4" fontId="24" fillId="2" borderId="2" xfId="0" applyNumberFormat="1" applyFont="1" applyFill="1" applyBorder="1" applyAlignment="1">
      <alignment vertical="center"/>
    </xf>
    <xf numFmtId="4" fontId="25" fillId="3" borderId="2" xfId="0" applyNumberFormat="1" applyFont="1" applyFill="1" applyBorder="1" applyAlignment="1">
      <alignment vertical="center"/>
    </xf>
    <xf numFmtId="2" fontId="19" fillId="2" borderId="11" xfId="2" applyNumberFormat="1" applyFont="1" applyFill="1" applyBorder="1" applyAlignment="1">
      <alignment horizontal="right" vertical="top"/>
    </xf>
    <xf numFmtId="4" fontId="19" fillId="2" borderId="2" xfId="2" applyNumberFormat="1" applyFont="1" applyFill="1" applyBorder="1" applyAlignment="1">
      <alignment horizontal="right" vertical="top"/>
    </xf>
    <xf numFmtId="2" fontId="19" fillId="2" borderId="2" xfId="2" applyNumberFormat="1" applyFont="1" applyFill="1" applyBorder="1" applyAlignment="1">
      <alignment horizontal="right" vertical="top"/>
    </xf>
    <xf numFmtId="4" fontId="0" fillId="4" borderId="3" xfId="0" applyNumberFormat="1" applyFill="1" applyBorder="1" applyAlignment="1">
      <alignment horizontal="center" vertical="center"/>
    </xf>
    <xf numFmtId="4" fontId="0" fillId="4" borderId="5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3" xfId="4" applyNumberFormat="1" applyFont="1" applyFill="1" applyBorder="1" applyAlignment="1">
      <alignment horizontal="left" vertical="top" wrapText="1"/>
    </xf>
    <xf numFmtId="0" fontId="5" fillId="2" borderId="4" xfId="4" applyNumberFormat="1" applyFont="1" applyFill="1" applyBorder="1" applyAlignment="1">
      <alignment horizontal="left" vertical="top" wrapText="1"/>
    </xf>
    <xf numFmtId="0" fontId="5" fillId="2" borderId="5" xfId="4" applyNumberFormat="1" applyFont="1" applyFill="1" applyBorder="1" applyAlignment="1">
      <alignment horizontal="left" vertical="top" wrapText="1"/>
    </xf>
    <xf numFmtId="0" fontId="5" fillId="2" borderId="3" xfId="1" applyNumberFormat="1" applyFont="1" applyFill="1" applyBorder="1" applyAlignment="1">
      <alignment horizontal="left" vertical="top" wrapText="1"/>
    </xf>
    <xf numFmtId="0" fontId="5" fillId="2" borderId="4" xfId="1" applyNumberFormat="1" applyFont="1" applyFill="1" applyBorder="1" applyAlignment="1">
      <alignment horizontal="left" vertical="top" wrapText="1"/>
    </xf>
    <xf numFmtId="0" fontId="5" fillId="2" borderId="5" xfId="1" applyNumberFormat="1" applyFont="1" applyFill="1" applyBorder="1" applyAlignment="1">
      <alignment horizontal="left" vertical="top" wrapText="1"/>
    </xf>
  </cellXfs>
  <cellStyles count="6">
    <cellStyle name="Обычный" xfId="0" builtinId="0"/>
    <cellStyle name="Обычный_1С" xfId="2" xr:uid="{00000000-0005-0000-0000-000001000000}"/>
    <cellStyle name="Обычный_Лист1" xfId="3" xr:uid="{00000000-0005-0000-0000-000002000000}"/>
    <cellStyle name="Обычный_ОСВ сч 25 2019" xfId="5" xr:uid="{00000000-0005-0000-0000-000003000000}"/>
    <cellStyle name="Обычный_Смета для собст 3" xfId="4" xr:uid="{00000000-0005-0000-0000-000004000000}"/>
    <cellStyle name="Обычный_Смета для собственников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5"/>
  <sheetViews>
    <sheetView tabSelected="1" topLeftCell="A92" workbookViewId="0">
      <selection sqref="A1:M1"/>
    </sheetView>
  </sheetViews>
  <sheetFormatPr defaultRowHeight="15" x14ac:dyDescent="0.25"/>
  <cols>
    <col min="1" max="1" width="57" customWidth="1"/>
    <col min="2" max="2" width="9.28515625" customWidth="1"/>
    <col min="3" max="3" width="9" customWidth="1"/>
    <col min="4" max="4" width="9.28515625" customWidth="1"/>
    <col min="5" max="5" width="11.28515625" customWidth="1"/>
    <col min="6" max="6" width="13.42578125" customWidth="1"/>
    <col min="7" max="7" width="12.5703125" style="87" customWidth="1"/>
    <col min="8" max="8" width="12.140625" style="87" customWidth="1"/>
    <col min="9" max="9" width="10.7109375" customWidth="1"/>
    <col min="10" max="10" width="13.42578125" customWidth="1"/>
    <col min="11" max="11" width="9.42578125" customWidth="1"/>
    <col min="12" max="12" width="10" customWidth="1"/>
    <col min="13" max="13" width="9.85546875" customWidth="1"/>
  </cols>
  <sheetData>
    <row r="1" spans="1:13" x14ac:dyDescent="0.25">
      <c r="A1" s="103" t="s">
        <v>118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5">
      <c r="A2" s="1" t="s">
        <v>0</v>
      </c>
      <c r="B2" s="2">
        <v>28116.9</v>
      </c>
      <c r="C2" s="3"/>
      <c r="D2" s="4"/>
      <c r="E2" s="5"/>
      <c r="F2" s="6"/>
      <c r="G2" s="6"/>
      <c r="H2" s="6"/>
      <c r="I2" s="6"/>
      <c r="J2" s="6"/>
      <c r="K2" s="6"/>
      <c r="L2" s="6"/>
      <c r="M2" s="7"/>
    </row>
    <row r="3" spans="1:13" ht="102" x14ac:dyDescent="0.25">
      <c r="A3" s="8" t="s">
        <v>1</v>
      </c>
      <c r="B3" s="8"/>
      <c r="C3" s="8" t="s">
        <v>2</v>
      </c>
      <c r="D3" s="8" t="s">
        <v>3</v>
      </c>
      <c r="E3" s="5" t="s">
        <v>4</v>
      </c>
      <c r="F3" s="8"/>
      <c r="G3" s="5" t="s">
        <v>5</v>
      </c>
      <c r="H3" s="8"/>
      <c r="I3" s="8" t="s">
        <v>6</v>
      </c>
      <c r="J3" s="8" t="s">
        <v>7</v>
      </c>
      <c r="K3" s="9" t="s">
        <v>8</v>
      </c>
      <c r="L3" s="5" t="s">
        <v>9</v>
      </c>
      <c r="M3" s="8" t="s">
        <v>10</v>
      </c>
    </row>
    <row r="4" spans="1:13" ht="25.5" x14ac:dyDescent="0.25">
      <c r="A4" s="8"/>
      <c r="B4" s="8"/>
      <c r="C4" s="8"/>
      <c r="D4" s="8"/>
      <c r="E4" s="8" t="s">
        <v>11</v>
      </c>
      <c r="F4" s="8" t="s">
        <v>12</v>
      </c>
      <c r="G4" s="10" t="s">
        <v>13</v>
      </c>
      <c r="H4" s="10" t="s">
        <v>14</v>
      </c>
      <c r="I4" s="8"/>
      <c r="J4" s="8"/>
      <c r="K4" s="11"/>
      <c r="L4" s="11"/>
      <c r="M4" s="7"/>
    </row>
    <row r="5" spans="1:13" x14ac:dyDescent="0.25">
      <c r="A5" s="104" t="s">
        <v>15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6"/>
      <c r="M5" s="7"/>
    </row>
    <row r="6" spans="1:13" ht="15.75" x14ac:dyDescent="0.25">
      <c r="A6" s="12" t="s">
        <v>16</v>
      </c>
      <c r="B6" s="13"/>
      <c r="C6" s="13" t="s">
        <v>17</v>
      </c>
      <c r="D6" s="13">
        <v>1.99</v>
      </c>
      <c r="E6" s="14">
        <f>D6*B2</f>
        <v>55952.631000000001</v>
      </c>
      <c r="F6" s="14">
        <f>E6*12</f>
        <v>671431.57200000004</v>
      </c>
      <c r="G6" s="15">
        <f>H6/12</f>
        <v>140528.04833333331</v>
      </c>
      <c r="H6" s="15">
        <f>H7</f>
        <v>1686336.5799999998</v>
      </c>
      <c r="I6" s="16">
        <f>E6-G6</f>
        <v>-84575.417333333316</v>
      </c>
      <c r="J6" s="14">
        <f>F6-H6</f>
        <v>-1014905.0079999998</v>
      </c>
      <c r="K6" s="17">
        <f>H6*D6/F6</f>
        <v>4.9979922513980322</v>
      </c>
      <c r="L6" s="17">
        <f>K6+(K6*5/100)</f>
        <v>5.2478918639679337</v>
      </c>
      <c r="M6" s="16">
        <f>L6+(L6*5/100)</f>
        <v>5.5102864571663304</v>
      </c>
    </row>
    <row r="7" spans="1:13" ht="45" x14ac:dyDescent="0.25">
      <c r="A7" s="88" t="s">
        <v>86</v>
      </c>
      <c r="B7" s="19"/>
      <c r="C7" s="19"/>
      <c r="D7" s="19"/>
      <c r="E7" s="20"/>
      <c r="F7" s="20"/>
      <c r="G7" s="89">
        <f t="shared" ref="G7:G68" si="0">H7/12</f>
        <v>140528.04833333331</v>
      </c>
      <c r="H7" s="89">
        <f>SUM(H8:H39)</f>
        <v>1686336.5799999998</v>
      </c>
      <c r="I7" s="22"/>
      <c r="J7" s="23"/>
      <c r="K7" s="24"/>
      <c r="L7" s="25"/>
      <c r="M7" s="26"/>
    </row>
    <row r="8" spans="1:13" ht="56.25" x14ac:dyDescent="0.25">
      <c r="A8" s="88" t="s">
        <v>87</v>
      </c>
      <c r="B8" s="19"/>
      <c r="C8" s="19"/>
      <c r="D8" s="19"/>
      <c r="E8" s="20"/>
      <c r="F8" s="20"/>
      <c r="G8" s="90">
        <f t="shared" si="0"/>
        <v>146.87416666666667</v>
      </c>
      <c r="H8" s="99">
        <v>1762.49</v>
      </c>
      <c r="I8" s="22"/>
      <c r="J8" s="22"/>
      <c r="K8" s="24"/>
      <c r="L8" s="25"/>
      <c r="M8" s="26"/>
    </row>
    <row r="9" spans="1:13" ht="45" x14ac:dyDescent="0.25">
      <c r="A9" s="88" t="s">
        <v>88</v>
      </c>
      <c r="B9" s="19"/>
      <c r="C9" s="19"/>
      <c r="D9" s="19"/>
      <c r="E9" s="20"/>
      <c r="F9" s="20"/>
      <c r="G9" s="90">
        <f t="shared" si="0"/>
        <v>354.39499999999998</v>
      </c>
      <c r="H9" s="99">
        <v>4252.74</v>
      </c>
      <c r="I9" s="22"/>
      <c r="J9" s="22"/>
      <c r="K9" s="24"/>
      <c r="L9" s="25"/>
      <c r="M9" s="26"/>
    </row>
    <row r="10" spans="1:13" ht="45" x14ac:dyDescent="0.25">
      <c r="A10" s="88" t="s">
        <v>89</v>
      </c>
      <c r="B10" s="19"/>
      <c r="C10" s="19"/>
      <c r="D10" s="19"/>
      <c r="E10" s="20"/>
      <c r="F10" s="20"/>
      <c r="G10" s="90">
        <f t="shared" si="0"/>
        <v>46.880833333333335</v>
      </c>
      <c r="H10" s="100">
        <v>562.57000000000005</v>
      </c>
      <c r="I10" s="22"/>
      <c r="J10" s="22"/>
      <c r="K10" s="24"/>
      <c r="L10" s="25"/>
      <c r="M10" s="26"/>
    </row>
    <row r="11" spans="1:13" ht="45" x14ac:dyDescent="0.25">
      <c r="A11" s="88" t="s">
        <v>90</v>
      </c>
      <c r="B11" s="19"/>
      <c r="C11" s="19"/>
      <c r="D11" s="19"/>
      <c r="E11" s="20"/>
      <c r="F11" s="20"/>
      <c r="G11" s="90">
        <f t="shared" si="0"/>
        <v>2684.2191666666668</v>
      </c>
      <c r="H11" s="99">
        <v>32210.63</v>
      </c>
      <c r="I11" s="22"/>
      <c r="J11" s="22"/>
      <c r="K11" s="24"/>
      <c r="L11" s="25"/>
      <c r="M11" s="26"/>
    </row>
    <row r="12" spans="1:13" ht="45" x14ac:dyDescent="0.25">
      <c r="A12" s="88" t="s">
        <v>91</v>
      </c>
      <c r="B12" s="19"/>
      <c r="C12" s="19"/>
      <c r="D12" s="19"/>
      <c r="E12" s="20"/>
      <c r="F12" s="20"/>
      <c r="G12" s="90">
        <f t="shared" si="0"/>
        <v>35.178333333333335</v>
      </c>
      <c r="H12" s="100">
        <v>422.14</v>
      </c>
      <c r="I12" s="22"/>
      <c r="J12" s="22"/>
      <c r="K12" s="24"/>
      <c r="L12" s="25"/>
      <c r="M12" s="26"/>
    </row>
    <row r="13" spans="1:13" ht="22.5" x14ac:dyDescent="0.25">
      <c r="A13" s="69" t="s">
        <v>92</v>
      </c>
      <c r="B13" s="19"/>
      <c r="C13" s="19"/>
      <c r="D13" s="19"/>
      <c r="E13" s="20"/>
      <c r="F13" s="20"/>
      <c r="G13" s="90">
        <f t="shared" si="0"/>
        <v>685.33416666666665</v>
      </c>
      <c r="H13" s="99">
        <v>8224.01</v>
      </c>
      <c r="I13" s="22"/>
      <c r="J13" s="22"/>
      <c r="K13" s="24"/>
      <c r="L13" s="25"/>
      <c r="M13" s="30"/>
    </row>
    <row r="14" spans="1:13" ht="33.75" x14ac:dyDescent="0.25">
      <c r="A14" s="88" t="s">
        <v>93</v>
      </c>
      <c r="B14" s="19"/>
      <c r="C14" s="19"/>
      <c r="D14" s="19"/>
      <c r="E14" s="20"/>
      <c r="F14" s="20"/>
      <c r="G14" s="90">
        <f t="shared" si="0"/>
        <v>993.5958333333333</v>
      </c>
      <c r="H14" s="99">
        <v>11923.15</v>
      </c>
      <c r="I14" s="22"/>
      <c r="J14" s="22"/>
      <c r="K14" s="24"/>
      <c r="L14" s="25"/>
      <c r="M14" s="30"/>
    </row>
    <row r="15" spans="1:13" ht="22.5" x14ac:dyDescent="0.25">
      <c r="A15" s="88" t="s">
        <v>94</v>
      </c>
      <c r="B15" s="19"/>
      <c r="C15" s="19"/>
      <c r="D15" s="19"/>
      <c r="E15" s="20"/>
      <c r="F15" s="20"/>
      <c r="G15" s="90">
        <f t="shared" si="0"/>
        <v>3123.2975000000001</v>
      </c>
      <c r="H15" s="99">
        <f>28344.72+9134.85</f>
        <v>37479.57</v>
      </c>
      <c r="I15" s="22"/>
      <c r="J15" s="22"/>
      <c r="K15" s="24"/>
      <c r="L15" s="25"/>
      <c r="M15" s="30"/>
    </row>
    <row r="16" spans="1:13" ht="22.5" x14ac:dyDescent="0.25">
      <c r="A16" s="88" t="s">
        <v>95</v>
      </c>
      <c r="B16" s="19"/>
      <c r="C16" s="19"/>
      <c r="D16" s="19"/>
      <c r="E16" s="20"/>
      <c r="F16" s="20"/>
      <c r="G16" s="90">
        <f t="shared" si="0"/>
        <v>34217.640000000007</v>
      </c>
      <c r="H16" s="99">
        <f>326410.96+84200.72</f>
        <v>410611.68000000005</v>
      </c>
      <c r="I16" s="22"/>
      <c r="J16" s="22"/>
      <c r="K16" s="24"/>
      <c r="L16" s="25"/>
      <c r="M16" s="30"/>
    </row>
    <row r="17" spans="1:13" ht="33.75" x14ac:dyDescent="0.25">
      <c r="A17" s="88" t="s">
        <v>96</v>
      </c>
      <c r="B17" s="19"/>
      <c r="C17" s="19"/>
      <c r="D17" s="19"/>
      <c r="E17" s="20"/>
      <c r="F17" s="20"/>
      <c r="G17" s="90">
        <f t="shared" si="0"/>
        <v>55.06</v>
      </c>
      <c r="H17" s="100">
        <v>660.72</v>
      </c>
      <c r="I17" s="22"/>
      <c r="J17" s="22"/>
      <c r="K17" s="24"/>
      <c r="L17" s="25"/>
      <c r="M17" s="30"/>
    </row>
    <row r="18" spans="1:13" ht="56.25" x14ac:dyDescent="0.25">
      <c r="A18" s="88" t="s">
        <v>97</v>
      </c>
      <c r="B18" s="19"/>
      <c r="C18" s="19"/>
      <c r="D18" s="19"/>
      <c r="E18" s="20"/>
      <c r="F18" s="20"/>
      <c r="G18" s="90">
        <f t="shared" si="0"/>
        <v>90069.250833333339</v>
      </c>
      <c r="H18" s="99">
        <v>1080831.01</v>
      </c>
      <c r="I18" s="22"/>
      <c r="J18" s="22"/>
      <c r="K18" s="24"/>
      <c r="L18" s="25"/>
      <c r="M18" s="30"/>
    </row>
    <row r="19" spans="1:13" ht="45" x14ac:dyDescent="0.25">
      <c r="A19" s="88" t="s">
        <v>98</v>
      </c>
      <c r="B19" s="19"/>
      <c r="C19" s="19"/>
      <c r="D19" s="19"/>
      <c r="E19" s="20"/>
      <c r="F19" s="20"/>
      <c r="G19" s="90">
        <f t="shared" si="0"/>
        <v>2087.2591666666667</v>
      </c>
      <c r="H19" s="99">
        <v>25047.11</v>
      </c>
      <c r="I19" s="22"/>
      <c r="J19" s="22"/>
      <c r="K19" s="24"/>
      <c r="L19" s="25"/>
      <c r="M19" s="30"/>
    </row>
    <row r="20" spans="1:13" ht="45" x14ac:dyDescent="0.25">
      <c r="A20" s="88" t="s">
        <v>99</v>
      </c>
      <c r="B20" s="19"/>
      <c r="C20" s="19"/>
      <c r="D20" s="19"/>
      <c r="E20" s="20"/>
      <c r="F20" s="20"/>
      <c r="G20" s="90">
        <f t="shared" si="0"/>
        <v>513.13083333333327</v>
      </c>
      <c r="H20" s="99">
        <v>6157.57</v>
      </c>
      <c r="I20" s="22"/>
      <c r="J20" s="22"/>
      <c r="K20" s="24"/>
      <c r="L20" s="25"/>
      <c r="M20" s="30"/>
    </row>
    <row r="21" spans="1:13" ht="67.5" x14ac:dyDescent="0.25">
      <c r="A21" s="88" t="s">
        <v>100</v>
      </c>
      <c r="B21" s="19"/>
      <c r="C21" s="19"/>
      <c r="D21" s="19"/>
      <c r="E21" s="20"/>
      <c r="F21" s="20"/>
      <c r="G21" s="90">
        <f t="shared" si="0"/>
        <v>743.63749999999993</v>
      </c>
      <c r="H21" s="99">
        <v>8923.65</v>
      </c>
      <c r="I21" s="22"/>
      <c r="J21" s="22"/>
      <c r="K21" s="24"/>
      <c r="L21" s="25"/>
      <c r="M21" s="30"/>
    </row>
    <row r="22" spans="1:13" ht="56.25" x14ac:dyDescent="0.25">
      <c r="A22" s="88" t="s">
        <v>101</v>
      </c>
      <c r="B22" s="19"/>
      <c r="C22" s="19"/>
      <c r="D22" s="19"/>
      <c r="E22" s="20"/>
      <c r="F22" s="20"/>
      <c r="G22" s="90">
        <f t="shared" si="0"/>
        <v>32.618333333333332</v>
      </c>
      <c r="H22" s="100">
        <v>391.42</v>
      </c>
      <c r="I22" s="22"/>
      <c r="J22" s="22"/>
      <c r="K22" s="24"/>
      <c r="L22" s="25"/>
      <c r="M22" s="30"/>
    </row>
    <row r="23" spans="1:13" ht="33.75" x14ac:dyDescent="0.25">
      <c r="A23" s="88" t="s">
        <v>102</v>
      </c>
      <c r="B23" s="19"/>
      <c r="C23" s="19"/>
      <c r="D23" s="19"/>
      <c r="E23" s="20"/>
      <c r="F23" s="20"/>
      <c r="G23" s="90">
        <f t="shared" si="0"/>
        <v>948.44333333333327</v>
      </c>
      <c r="H23" s="99">
        <v>11381.32</v>
      </c>
      <c r="I23" s="22"/>
      <c r="J23" s="22"/>
      <c r="K23" s="24"/>
      <c r="L23" s="25"/>
      <c r="M23" s="30"/>
    </row>
    <row r="24" spans="1:13" ht="56.25" x14ac:dyDescent="0.25">
      <c r="A24" s="88" t="s">
        <v>103</v>
      </c>
      <c r="B24" s="19"/>
      <c r="C24" s="19"/>
      <c r="D24" s="19"/>
      <c r="E24" s="20"/>
      <c r="F24" s="20"/>
      <c r="G24" s="90">
        <f t="shared" si="0"/>
        <v>151.69083333333333</v>
      </c>
      <c r="H24" s="99">
        <v>1820.29</v>
      </c>
      <c r="I24" s="22"/>
      <c r="J24" s="22"/>
      <c r="K24" s="24"/>
      <c r="L24" s="25"/>
      <c r="M24" s="30"/>
    </row>
    <row r="25" spans="1:13" ht="45" x14ac:dyDescent="0.25">
      <c r="A25" s="88" t="s">
        <v>104</v>
      </c>
      <c r="B25" s="19"/>
      <c r="C25" s="19"/>
      <c r="D25" s="19"/>
      <c r="E25" s="20"/>
      <c r="F25" s="20"/>
      <c r="G25" s="90">
        <f t="shared" si="0"/>
        <v>841.30666666666673</v>
      </c>
      <c r="H25" s="99">
        <v>10095.68</v>
      </c>
      <c r="I25" s="22"/>
      <c r="J25" s="22"/>
      <c r="K25" s="24"/>
      <c r="L25" s="25"/>
      <c r="M25" s="30"/>
    </row>
    <row r="26" spans="1:13" ht="22.5" x14ac:dyDescent="0.25">
      <c r="A26" s="51" t="s">
        <v>105</v>
      </c>
      <c r="B26" s="19"/>
      <c r="C26" s="19"/>
      <c r="D26" s="19"/>
      <c r="E26" s="20"/>
      <c r="F26" s="20"/>
      <c r="G26" s="90">
        <f t="shared" si="0"/>
        <v>17.016666666666666</v>
      </c>
      <c r="H26" s="100">
        <v>204.2</v>
      </c>
      <c r="I26" s="22"/>
      <c r="J26" s="22"/>
      <c r="K26" s="24"/>
      <c r="L26" s="25"/>
      <c r="M26" s="30"/>
    </row>
    <row r="27" spans="1:13" ht="33.75" x14ac:dyDescent="0.25">
      <c r="A27" s="88" t="s">
        <v>106</v>
      </c>
      <c r="B27" s="19"/>
      <c r="C27" s="19"/>
      <c r="D27" s="19"/>
      <c r="E27" s="20"/>
      <c r="F27" s="20"/>
      <c r="G27" s="90"/>
      <c r="H27" s="100"/>
      <c r="I27" s="22"/>
      <c r="J27" s="22"/>
      <c r="K27" s="24"/>
      <c r="L27" s="25"/>
      <c r="M27" s="30"/>
    </row>
    <row r="28" spans="1:13" ht="56.25" x14ac:dyDescent="0.25">
      <c r="A28" s="88" t="s">
        <v>107</v>
      </c>
      <c r="B28" s="19"/>
      <c r="C28" s="19"/>
      <c r="D28" s="19"/>
      <c r="E28" s="20"/>
      <c r="F28" s="20"/>
      <c r="G28" s="90"/>
      <c r="H28" s="100"/>
      <c r="I28" s="22"/>
      <c r="J28" s="22"/>
      <c r="K28" s="24"/>
      <c r="L28" s="25"/>
      <c r="M28" s="30"/>
    </row>
    <row r="29" spans="1:13" ht="56.25" x14ac:dyDescent="0.25">
      <c r="A29" s="88" t="s">
        <v>108</v>
      </c>
      <c r="B29" s="19"/>
      <c r="C29" s="19"/>
      <c r="D29" s="19"/>
      <c r="E29" s="20"/>
      <c r="F29" s="20"/>
      <c r="G29" s="90"/>
      <c r="H29" s="100"/>
      <c r="I29" s="22"/>
      <c r="J29" s="22"/>
      <c r="K29" s="24"/>
      <c r="L29" s="25"/>
      <c r="M29" s="30"/>
    </row>
    <row r="30" spans="1:13" ht="33.75" x14ac:dyDescent="0.25">
      <c r="A30" s="88" t="s">
        <v>109</v>
      </c>
      <c r="B30" s="19"/>
      <c r="C30" s="19"/>
      <c r="D30" s="19"/>
      <c r="E30" s="20"/>
      <c r="F30" s="20"/>
      <c r="G30" s="90"/>
      <c r="H30" s="100"/>
      <c r="I30" s="22"/>
      <c r="J30" s="22"/>
      <c r="K30" s="24"/>
      <c r="L30" s="25"/>
      <c r="M30" s="30"/>
    </row>
    <row r="31" spans="1:13" ht="33.75" x14ac:dyDescent="0.25">
      <c r="A31" s="88" t="s">
        <v>110</v>
      </c>
      <c r="B31" s="19"/>
      <c r="C31" s="19"/>
      <c r="D31" s="19"/>
      <c r="E31" s="20"/>
      <c r="F31" s="20"/>
      <c r="G31" s="90"/>
      <c r="H31" s="100"/>
      <c r="I31" s="22"/>
      <c r="J31" s="22"/>
      <c r="K31" s="24"/>
      <c r="L31" s="25"/>
      <c r="M31" s="30"/>
    </row>
    <row r="32" spans="1:13" ht="33.75" x14ac:dyDescent="0.25">
      <c r="A32" s="88" t="s">
        <v>111</v>
      </c>
      <c r="B32" s="19"/>
      <c r="C32" s="19"/>
      <c r="D32" s="19"/>
      <c r="E32" s="20"/>
      <c r="F32" s="20"/>
      <c r="G32" s="90"/>
      <c r="H32" s="100"/>
      <c r="I32" s="22"/>
      <c r="J32" s="22"/>
      <c r="K32" s="24"/>
      <c r="L32" s="25"/>
      <c r="M32" s="30"/>
    </row>
    <row r="33" spans="1:13" x14ac:dyDescent="0.25">
      <c r="A33" s="88" t="s">
        <v>112</v>
      </c>
      <c r="B33" s="19"/>
      <c r="C33" s="19"/>
      <c r="D33" s="19"/>
      <c r="E33" s="20"/>
      <c r="F33" s="20"/>
      <c r="G33" s="90"/>
      <c r="H33" s="100"/>
      <c r="I33" s="22"/>
      <c r="J33" s="22"/>
      <c r="K33" s="24"/>
      <c r="L33" s="25"/>
      <c r="M33" s="30"/>
    </row>
    <row r="34" spans="1:13" ht="33.75" x14ac:dyDescent="0.25">
      <c r="A34" s="88" t="s">
        <v>113</v>
      </c>
      <c r="B34" s="19"/>
      <c r="C34" s="19"/>
      <c r="D34" s="19"/>
      <c r="E34" s="20"/>
      <c r="F34" s="20"/>
      <c r="G34" s="90"/>
      <c r="H34" s="100"/>
      <c r="I34" s="22"/>
      <c r="J34" s="22"/>
      <c r="K34" s="24"/>
      <c r="L34" s="25"/>
      <c r="M34" s="30"/>
    </row>
    <row r="35" spans="1:13" ht="22.5" x14ac:dyDescent="0.25">
      <c r="A35" s="88" t="s">
        <v>114</v>
      </c>
      <c r="B35" s="19"/>
      <c r="C35" s="19"/>
      <c r="D35" s="19"/>
      <c r="E35" s="20"/>
      <c r="F35" s="20"/>
      <c r="G35" s="90"/>
      <c r="H35" s="100"/>
      <c r="I35" s="22"/>
      <c r="J35" s="22"/>
      <c r="K35" s="24"/>
      <c r="L35" s="25"/>
      <c r="M35" s="30"/>
    </row>
    <row r="36" spans="1:13" ht="22.5" x14ac:dyDescent="0.25">
      <c r="A36" s="88" t="s">
        <v>115</v>
      </c>
      <c r="B36" s="19"/>
      <c r="C36" s="19"/>
      <c r="D36" s="19"/>
      <c r="E36" s="20"/>
      <c r="F36" s="20"/>
      <c r="G36" s="90"/>
      <c r="H36" s="100"/>
      <c r="I36" s="22"/>
      <c r="J36" s="22"/>
      <c r="K36" s="24"/>
      <c r="L36" s="25"/>
      <c r="M36" s="30"/>
    </row>
    <row r="37" spans="1:13" ht="22.5" x14ac:dyDescent="0.25">
      <c r="A37" s="88" t="s">
        <v>116</v>
      </c>
      <c r="B37" s="19"/>
      <c r="C37" s="19"/>
      <c r="D37" s="19"/>
      <c r="E37" s="20"/>
      <c r="F37" s="20"/>
      <c r="G37" s="90"/>
      <c r="H37" s="100"/>
      <c r="I37" s="22"/>
      <c r="J37" s="22"/>
      <c r="K37" s="24"/>
      <c r="L37" s="25"/>
      <c r="M37" s="30"/>
    </row>
    <row r="38" spans="1:13" x14ac:dyDescent="0.25">
      <c r="A38" s="88" t="s">
        <v>117</v>
      </c>
      <c r="B38" s="19"/>
      <c r="C38" s="19"/>
      <c r="D38" s="19"/>
      <c r="E38" s="20"/>
      <c r="F38" s="20"/>
      <c r="G38" s="90"/>
      <c r="H38" s="98"/>
      <c r="I38" s="22"/>
      <c r="J38" s="22"/>
      <c r="K38" s="24"/>
      <c r="L38" s="25"/>
      <c r="M38" s="30"/>
    </row>
    <row r="39" spans="1:13" x14ac:dyDescent="0.25">
      <c r="A39" s="27" t="s">
        <v>22</v>
      </c>
      <c r="B39" s="19"/>
      <c r="C39" s="19"/>
      <c r="D39" s="19"/>
      <c r="E39" s="20"/>
      <c r="F39" s="20"/>
      <c r="G39" s="90">
        <f t="shared" si="0"/>
        <v>2781.2191666666663</v>
      </c>
      <c r="H39" s="91">
        <v>33374.629999999997</v>
      </c>
      <c r="I39" s="22"/>
      <c r="J39" s="22"/>
      <c r="K39" s="24"/>
      <c r="L39" s="25"/>
      <c r="M39" s="30"/>
    </row>
    <row r="40" spans="1:13" ht="15.75" x14ac:dyDescent="0.25">
      <c r="A40" s="12" t="s">
        <v>23</v>
      </c>
      <c r="B40" s="13"/>
      <c r="C40" s="13" t="s">
        <v>17</v>
      </c>
      <c r="D40" s="13">
        <v>6.44</v>
      </c>
      <c r="E40" s="92">
        <f>D40*B2</f>
        <v>181072.83600000001</v>
      </c>
      <c r="F40" s="92">
        <f>E40*12</f>
        <v>2172874.0320000001</v>
      </c>
      <c r="G40" s="93">
        <f>H40/12</f>
        <v>147956.75333333333</v>
      </c>
      <c r="H40" s="93">
        <f>H41+H45</f>
        <v>1775481.04</v>
      </c>
      <c r="I40" s="92">
        <f>E40-G40</f>
        <v>33116.082666666684</v>
      </c>
      <c r="J40" s="92">
        <f>F40-H40</f>
        <v>397392.99200000009</v>
      </c>
      <c r="K40" s="17">
        <v>6.44</v>
      </c>
      <c r="L40" s="17">
        <v>6.44</v>
      </c>
      <c r="M40" s="16">
        <v>6.44</v>
      </c>
    </row>
    <row r="41" spans="1:13" hidden="1" x14ac:dyDescent="0.25">
      <c r="A41" s="31" t="s">
        <v>24</v>
      </c>
      <c r="B41" s="19"/>
      <c r="C41" s="19"/>
      <c r="D41" s="19"/>
      <c r="E41" s="20"/>
      <c r="F41" s="20"/>
      <c r="G41" s="21">
        <f t="shared" si="0"/>
        <v>12859.396666666667</v>
      </c>
      <c r="H41" s="21">
        <f>H42+H43+H44</f>
        <v>154312.76</v>
      </c>
      <c r="I41" s="22"/>
      <c r="J41" s="22"/>
      <c r="K41" s="24"/>
      <c r="L41" s="25"/>
      <c r="M41" s="30"/>
    </row>
    <row r="42" spans="1:13" hidden="1" x14ac:dyDescent="0.25">
      <c r="A42" s="32" t="s">
        <v>25</v>
      </c>
      <c r="B42" s="32"/>
      <c r="C42" s="19"/>
      <c r="D42" s="19"/>
      <c r="E42" s="20"/>
      <c r="F42" s="20"/>
      <c r="G42" s="28">
        <f>H42/12</f>
        <v>6429.6983333333337</v>
      </c>
      <c r="H42" s="33">
        <f>H43+H44</f>
        <v>77156.38</v>
      </c>
      <c r="I42" s="22"/>
      <c r="J42" s="22"/>
      <c r="K42" s="24"/>
      <c r="L42" s="25"/>
      <c r="M42" s="30"/>
    </row>
    <row r="43" spans="1:13" ht="15" hidden="1" customHeight="1" x14ac:dyDescent="0.25">
      <c r="A43" s="34" t="s">
        <v>26</v>
      </c>
      <c r="B43" s="106" t="s">
        <v>27</v>
      </c>
      <c r="C43" s="107"/>
      <c r="D43" s="107"/>
      <c r="E43" s="108"/>
      <c r="F43" s="20"/>
      <c r="G43" s="28">
        <f t="shared" si="0"/>
        <v>585.74</v>
      </c>
      <c r="H43" s="35">
        <v>7028.88</v>
      </c>
      <c r="I43" s="22"/>
      <c r="J43" s="22"/>
      <c r="K43" s="24"/>
      <c r="L43" s="25"/>
      <c r="M43" s="30"/>
    </row>
    <row r="44" spans="1:13" hidden="1" x14ac:dyDescent="0.25">
      <c r="A44" s="34" t="s">
        <v>28</v>
      </c>
      <c r="B44" s="36"/>
      <c r="C44" s="37"/>
      <c r="D44" s="37"/>
      <c r="E44" s="38"/>
      <c r="F44" s="20"/>
      <c r="G44" s="28">
        <f t="shared" si="0"/>
        <v>5843.958333333333</v>
      </c>
      <c r="H44" s="35">
        <v>70127.5</v>
      </c>
      <c r="I44" s="22"/>
      <c r="J44" s="22"/>
      <c r="K44" s="24"/>
      <c r="L44" s="25"/>
      <c r="M44" s="30"/>
    </row>
    <row r="45" spans="1:13" hidden="1" x14ac:dyDescent="0.25">
      <c r="A45" s="18" t="s">
        <v>18</v>
      </c>
      <c r="B45" s="19"/>
      <c r="C45" s="19"/>
      <c r="D45" s="19"/>
      <c r="E45" s="20"/>
      <c r="F45" s="20"/>
      <c r="G45" s="21">
        <f>H45/12</f>
        <v>135097.35666666666</v>
      </c>
      <c r="H45" s="21">
        <f>SUM(H46:H53)</f>
        <v>1621168.28</v>
      </c>
      <c r="I45" s="22"/>
      <c r="J45" s="22"/>
      <c r="K45" s="24"/>
      <c r="L45" s="25"/>
      <c r="M45" s="30"/>
    </row>
    <row r="46" spans="1:13" hidden="1" x14ac:dyDescent="0.25">
      <c r="A46" s="34" t="s">
        <v>19</v>
      </c>
      <c r="B46" s="19"/>
      <c r="C46" s="19"/>
      <c r="D46" s="19"/>
      <c r="E46" s="20"/>
      <c r="F46" s="20"/>
      <c r="G46" s="28">
        <f t="shared" si="0"/>
        <v>26683.470833333336</v>
      </c>
      <c r="H46" s="35">
        <v>320201.65000000002</v>
      </c>
      <c r="I46" s="22"/>
      <c r="J46" s="22"/>
      <c r="K46" s="24"/>
      <c r="L46" s="25"/>
      <c r="M46" s="30"/>
    </row>
    <row r="47" spans="1:13" hidden="1" x14ac:dyDescent="0.25">
      <c r="A47" s="34" t="s">
        <v>20</v>
      </c>
      <c r="B47" s="19"/>
      <c r="C47" s="19"/>
      <c r="D47" s="19"/>
      <c r="E47" s="20"/>
      <c r="F47" s="20"/>
      <c r="G47" s="28">
        <f t="shared" si="0"/>
        <v>88355.864166666681</v>
      </c>
      <c r="H47" s="35">
        <f>937960.37+122310</f>
        <v>1060270.3700000001</v>
      </c>
      <c r="I47" s="22"/>
      <c r="J47" s="22"/>
      <c r="K47" s="24"/>
      <c r="L47" s="25"/>
      <c r="M47" s="30"/>
    </row>
    <row r="48" spans="1:13" hidden="1" x14ac:dyDescent="0.25">
      <c r="A48" s="34" t="s">
        <v>29</v>
      </c>
      <c r="B48" s="19"/>
      <c r="C48" s="19"/>
      <c r="D48" s="19"/>
      <c r="E48" s="20"/>
      <c r="F48" s="20"/>
      <c r="G48" s="28">
        <f t="shared" si="0"/>
        <v>1951.47</v>
      </c>
      <c r="H48" s="35">
        <v>23417.64</v>
      </c>
      <c r="I48" s="22"/>
      <c r="J48" s="22"/>
      <c r="K48" s="24"/>
      <c r="L48" s="25"/>
      <c r="M48" s="30"/>
    </row>
    <row r="49" spans="1:13" hidden="1" x14ac:dyDescent="0.25">
      <c r="A49" s="34" t="s">
        <v>21</v>
      </c>
      <c r="B49" s="19"/>
      <c r="C49" s="19"/>
      <c r="D49" s="19"/>
      <c r="E49" s="20"/>
      <c r="F49" s="20"/>
      <c r="G49" s="28">
        <f t="shared" si="0"/>
        <v>584.74333333333334</v>
      </c>
      <c r="H49" s="35">
        <v>7016.92</v>
      </c>
      <c r="I49" s="22"/>
      <c r="J49" s="22"/>
      <c r="K49" s="24"/>
      <c r="L49" s="25"/>
      <c r="M49" s="30"/>
    </row>
    <row r="50" spans="1:13" ht="15" hidden="1" customHeight="1" x14ac:dyDescent="0.25">
      <c r="A50" s="34" t="s">
        <v>30</v>
      </c>
      <c r="B50" s="19"/>
      <c r="C50" s="19"/>
      <c r="D50" s="19"/>
      <c r="E50" s="20"/>
      <c r="F50" s="20"/>
      <c r="G50" s="28">
        <f t="shared" si="0"/>
        <v>3352.6725000000001</v>
      </c>
      <c r="H50" s="35">
        <v>40232.07</v>
      </c>
      <c r="I50" s="22"/>
      <c r="J50" s="22"/>
      <c r="K50" s="24"/>
      <c r="L50" s="25"/>
      <c r="M50" s="30"/>
    </row>
    <row r="51" spans="1:13" hidden="1" x14ac:dyDescent="0.25">
      <c r="A51" s="34" t="s">
        <v>31</v>
      </c>
      <c r="B51" s="19"/>
      <c r="C51" s="19"/>
      <c r="D51" s="19"/>
      <c r="E51" s="20"/>
      <c r="F51" s="20"/>
      <c r="G51" s="28">
        <f t="shared" si="0"/>
        <v>7952.7666666666664</v>
      </c>
      <c r="H51" s="35">
        <v>95433.2</v>
      </c>
      <c r="I51" s="22"/>
      <c r="J51" s="22"/>
      <c r="K51" s="24"/>
      <c r="L51" s="25"/>
      <c r="M51" s="30"/>
    </row>
    <row r="52" spans="1:13" hidden="1" x14ac:dyDescent="0.25">
      <c r="A52" s="34" t="s">
        <v>32</v>
      </c>
      <c r="B52" s="19"/>
      <c r="C52" s="19"/>
      <c r="D52" s="19"/>
      <c r="E52" s="20"/>
      <c r="F52" s="20"/>
      <c r="G52" s="28">
        <f t="shared" si="0"/>
        <v>629.50833333333333</v>
      </c>
      <c r="H52" s="35">
        <v>7554.1</v>
      </c>
      <c r="I52" s="22"/>
      <c r="J52" s="22"/>
      <c r="K52" s="24"/>
      <c r="L52" s="25"/>
      <c r="M52" s="30"/>
    </row>
    <row r="53" spans="1:13" hidden="1" x14ac:dyDescent="0.25">
      <c r="A53" s="34" t="s">
        <v>33</v>
      </c>
      <c r="B53" s="19"/>
      <c r="C53" s="19"/>
      <c r="D53" s="19"/>
      <c r="E53" s="20"/>
      <c r="F53" s="20"/>
      <c r="G53" s="28">
        <f t="shared" si="0"/>
        <v>5586.8608333333332</v>
      </c>
      <c r="H53" s="35">
        <v>67042.33</v>
      </c>
      <c r="I53" s="22"/>
      <c r="J53" s="22"/>
      <c r="K53" s="24"/>
      <c r="L53" s="25"/>
      <c r="M53" s="30"/>
    </row>
    <row r="54" spans="1:13" ht="15.75" x14ac:dyDescent="0.25">
      <c r="A54" s="12" t="s">
        <v>34</v>
      </c>
      <c r="B54" s="13"/>
      <c r="C54" s="13" t="s">
        <v>17</v>
      </c>
      <c r="D54" s="13">
        <v>3.41</v>
      </c>
      <c r="E54" s="92">
        <f>D54*B2</f>
        <v>95878.629000000015</v>
      </c>
      <c r="F54" s="92">
        <f>E54*12</f>
        <v>1150543.5480000002</v>
      </c>
      <c r="G54" s="93">
        <f t="shared" si="0"/>
        <v>41330.126666666663</v>
      </c>
      <c r="H54" s="94">
        <f>H55+H58</f>
        <v>495961.51999999996</v>
      </c>
      <c r="I54" s="92">
        <f>E54-G54</f>
        <v>54548.502333333352</v>
      </c>
      <c r="J54" s="92">
        <f>F54-H54</f>
        <v>654582.02800000017</v>
      </c>
      <c r="K54" s="17">
        <v>3.41</v>
      </c>
      <c r="L54" s="17">
        <v>3.41</v>
      </c>
      <c r="M54" s="16">
        <v>3.41</v>
      </c>
    </row>
    <row r="55" spans="1:13" hidden="1" x14ac:dyDescent="0.25">
      <c r="A55" s="31" t="s">
        <v>24</v>
      </c>
      <c r="B55" s="40"/>
      <c r="C55" s="19"/>
      <c r="D55" s="19"/>
      <c r="E55" s="20"/>
      <c r="F55" s="20"/>
      <c r="G55" s="21">
        <f t="shared" si="0"/>
        <v>4463.9208333333336</v>
      </c>
      <c r="H55" s="41">
        <f>H56+H57</f>
        <v>53567.05</v>
      </c>
      <c r="I55" s="22"/>
      <c r="J55" s="22"/>
      <c r="K55" s="25"/>
      <c r="L55" s="24"/>
      <c r="M55" s="30"/>
    </row>
    <row r="56" spans="1:13" ht="22.5" hidden="1" x14ac:dyDescent="0.25">
      <c r="A56" s="42" t="s">
        <v>35</v>
      </c>
      <c r="B56" s="32"/>
      <c r="C56" s="19"/>
      <c r="D56" s="19"/>
      <c r="E56" s="20"/>
      <c r="F56" s="20"/>
      <c r="G56" s="28">
        <f t="shared" si="0"/>
        <v>4297.2541666666666</v>
      </c>
      <c r="H56" s="33">
        <v>51567.05</v>
      </c>
      <c r="I56" s="22"/>
      <c r="J56" s="22"/>
      <c r="K56" s="25"/>
      <c r="L56" s="24"/>
      <c r="M56" s="30"/>
    </row>
    <row r="57" spans="1:13" hidden="1" x14ac:dyDescent="0.25">
      <c r="A57" s="42" t="s">
        <v>36</v>
      </c>
      <c r="B57" s="32"/>
      <c r="C57" s="19"/>
      <c r="D57" s="19"/>
      <c r="E57" s="20"/>
      <c r="F57" s="20"/>
      <c r="G57" s="28">
        <f t="shared" si="0"/>
        <v>166.66666666666666</v>
      </c>
      <c r="H57" s="33">
        <v>2000</v>
      </c>
      <c r="I57" s="22"/>
      <c r="J57" s="22"/>
      <c r="K57" s="25"/>
      <c r="L57" s="24"/>
      <c r="M57" s="30"/>
    </row>
    <row r="58" spans="1:13" hidden="1" x14ac:dyDescent="0.25">
      <c r="A58" s="18" t="s">
        <v>18</v>
      </c>
      <c r="B58" s="19"/>
      <c r="C58" s="19"/>
      <c r="D58" s="19"/>
      <c r="E58" s="20"/>
      <c r="F58" s="20"/>
      <c r="G58" s="21">
        <f t="shared" si="0"/>
        <v>36866.205833333333</v>
      </c>
      <c r="H58" s="21">
        <f>H59+H60+H61</f>
        <v>442394.47</v>
      </c>
      <c r="I58" s="22"/>
      <c r="J58" s="22"/>
      <c r="K58" s="25"/>
      <c r="L58" s="24"/>
      <c r="M58" s="30"/>
    </row>
    <row r="59" spans="1:13" hidden="1" x14ac:dyDescent="0.25">
      <c r="A59" s="43" t="s">
        <v>20</v>
      </c>
      <c r="B59" s="19"/>
      <c r="C59" s="19"/>
      <c r="D59" s="19"/>
      <c r="E59" s="20"/>
      <c r="F59" s="20"/>
      <c r="G59" s="44">
        <f t="shared" si="0"/>
        <v>25443.343333333334</v>
      </c>
      <c r="H59" s="35">
        <v>305320.12</v>
      </c>
      <c r="I59" s="22"/>
      <c r="J59" s="22"/>
      <c r="K59" s="25"/>
      <c r="L59" s="24"/>
      <c r="M59" s="30"/>
    </row>
    <row r="60" spans="1:13" hidden="1" x14ac:dyDescent="0.25">
      <c r="A60" s="43" t="s">
        <v>19</v>
      </c>
      <c r="B60" s="19"/>
      <c r="C60" s="19"/>
      <c r="D60" s="19"/>
      <c r="E60" s="20"/>
      <c r="F60" s="20"/>
      <c r="G60" s="44">
        <f t="shared" si="0"/>
        <v>7683.8891666666668</v>
      </c>
      <c r="H60" s="35">
        <v>92206.67</v>
      </c>
      <c r="I60" s="22"/>
      <c r="J60" s="22"/>
      <c r="K60" s="25"/>
      <c r="L60" s="24"/>
      <c r="M60" s="30"/>
    </row>
    <row r="61" spans="1:13" hidden="1" x14ac:dyDescent="0.25">
      <c r="A61" s="45" t="s">
        <v>37</v>
      </c>
      <c r="B61" s="19"/>
      <c r="C61" s="19"/>
      <c r="D61" s="19"/>
      <c r="E61" s="20"/>
      <c r="F61" s="20"/>
      <c r="G61" s="44">
        <f t="shared" si="0"/>
        <v>3738.9733333333334</v>
      </c>
      <c r="H61" s="44">
        <v>44867.68</v>
      </c>
      <c r="I61" s="22"/>
      <c r="J61" s="22"/>
      <c r="K61" s="25"/>
      <c r="L61" s="24"/>
      <c r="M61" s="30"/>
    </row>
    <row r="62" spans="1:13" ht="15.75" x14ac:dyDescent="0.25">
      <c r="A62" s="46" t="s">
        <v>38</v>
      </c>
      <c r="B62" s="47"/>
      <c r="C62" s="47" t="s">
        <v>17</v>
      </c>
      <c r="D62" s="47">
        <v>1.8</v>
      </c>
      <c r="E62" s="48">
        <f>D62*B2</f>
        <v>50610.420000000006</v>
      </c>
      <c r="F62" s="48">
        <f>E62*12</f>
        <v>607325.04</v>
      </c>
      <c r="G62" s="39">
        <f t="shared" si="0"/>
        <v>73504.103333333333</v>
      </c>
      <c r="H62" s="49">
        <f>H63+H67</f>
        <v>882049.24</v>
      </c>
      <c r="I62" s="48">
        <f>E62-G62</f>
        <v>-22893.683333333327</v>
      </c>
      <c r="J62" s="48">
        <f>F62-H62</f>
        <v>-274724.19999999995</v>
      </c>
      <c r="K62" s="17">
        <f>H62*D62/F62</f>
        <v>2.6142321284826324</v>
      </c>
      <c r="L62" s="17">
        <f>K62+(K62*5/100)</f>
        <v>2.744943734906764</v>
      </c>
      <c r="M62" s="16">
        <f>L62+(L62*5/100)</f>
        <v>2.8821909216521022</v>
      </c>
    </row>
    <row r="63" spans="1:13" x14ac:dyDescent="0.25">
      <c r="A63" s="31" t="s">
        <v>24</v>
      </c>
      <c r="B63" s="19"/>
      <c r="C63" s="19"/>
      <c r="D63" s="19"/>
      <c r="E63" s="20"/>
      <c r="F63" s="20"/>
      <c r="G63" s="21">
        <f t="shared" si="0"/>
        <v>67984.393333333326</v>
      </c>
      <c r="H63" s="50">
        <f>H64+H65+H66</f>
        <v>815812.72</v>
      </c>
      <c r="I63" s="22"/>
      <c r="J63" s="22"/>
      <c r="K63" s="24"/>
      <c r="L63" s="25"/>
      <c r="M63" s="30"/>
    </row>
    <row r="64" spans="1:13" ht="26.25" x14ac:dyDescent="0.25">
      <c r="A64" s="19" t="s">
        <v>39</v>
      </c>
      <c r="B64" s="19"/>
      <c r="C64" s="19"/>
      <c r="D64" s="19"/>
      <c r="E64" s="20"/>
      <c r="F64" s="20"/>
      <c r="G64" s="28">
        <f t="shared" si="0"/>
        <v>49677.988333333335</v>
      </c>
      <c r="H64" s="28">
        <v>596135.86</v>
      </c>
      <c r="I64" s="22"/>
      <c r="J64" s="22"/>
      <c r="K64" s="24"/>
      <c r="L64" s="25"/>
      <c r="M64" s="30"/>
    </row>
    <row r="65" spans="1:13" x14ac:dyDescent="0.25">
      <c r="A65" s="19" t="s">
        <v>40</v>
      </c>
      <c r="B65" s="19"/>
      <c r="C65" s="19"/>
      <c r="D65" s="19"/>
      <c r="E65" s="20"/>
      <c r="F65" s="20"/>
      <c r="G65" s="28">
        <f t="shared" si="0"/>
        <v>15002.751666666665</v>
      </c>
      <c r="H65" s="28">
        <v>180033.02</v>
      </c>
      <c r="I65" s="22"/>
      <c r="J65" s="22"/>
      <c r="K65" s="24"/>
      <c r="L65" s="25"/>
      <c r="M65" s="30"/>
    </row>
    <row r="66" spans="1:13" x14ac:dyDescent="0.25">
      <c r="A66" s="43" t="s">
        <v>41</v>
      </c>
      <c r="B66" s="19"/>
      <c r="C66" s="19"/>
      <c r="D66" s="19"/>
      <c r="E66" s="20"/>
      <c r="F66" s="20"/>
      <c r="G66" s="28">
        <f>H66/12</f>
        <v>3303.6533333333332</v>
      </c>
      <c r="H66" s="28">
        <v>39643.839999999997</v>
      </c>
      <c r="I66" s="22"/>
      <c r="J66" s="22"/>
      <c r="K66" s="24"/>
      <c r="L66" s="25"/>
      <c r="M66" s="30"/>
    </row>
    <row r="67" spans="1:13" x14ac:dyDescent="0.25">
      <c r="A67" s="18" t="s">
        <v>18</v>
      </c>
      <c r="B67" s="19"/>
      <c r="C67" s="19"/>
      <c r="D67" s="19"/>
      <c r="E67" s="20"/>
      <c r="F67" s="20"/>
      <c r="G67" s="21">
        <f t="shared" si="0"/>
        <v>5519.71</v>
      </c>
      <c r="H67" s="21">
        <f>H68</f>
        <v>66236.52</v>
      </c>
      <c r="I67" s="22"/>
      <c r="J67" s="22"/>
      <c r="K67" s="24"/>
      <c r="L67" s="25"/>
      <c r="M67" s="30"/>
    </row>
    <row r="68" spans="1:13" x14ac:dyDescent="0.25">
      <c r="A68" s="43" t="s">
        <v>42</v>
      </c>
      <c r="B68" s="19"/>
      <c r="C68" s="19"/>
      <c r="D68" s="19"/>
      <c r="E68" s="20"/>
      <c r="F68" s="20"/>
      <c r="G68" s="28">
        <f t="shared" si="0"/>
        <v>5519.71</v>
      </c>
      <c r="H68" s="28">
        <v>66236.52</v>
      </c>
      <c r="I68" s="22"/>
      <c r="J68" s="22"/>
      <c r="K68" s="24"/>
      <c r="L68" s="25"/>
      <c r="M68" s="30"/>
    </row>
    <row r="69" spans="1:13" ht="15.75" x14ac:dyDescent="0.25">
      <c r="A69" s="12" t="s">
        <v>43</v>
      </c>
      <c r="B69" s="13"/>
      <c r="C69" s="13" t="s">
        <v>17</v>
      </c>
      <c r="D69" s="13">
        <v>3.14</v>
      </c>
      <c r="E69" s="92">
        <f>D69*B2</f>
        <v>88287.066000000006</v>
      </c>
      <c r="F69" s="92">
        <f>E69*12</f>
        <v>1059444.7920000001</v>
      </c>
      <c r="G69" s="93">
        <f t="shared" ref="G69:G79" si="1">H69:H69/12</f>
        <v>82725.205000000002</v>
      </c>
      <c r="H69" s="93">
        <f>H70+H73</f>
        <v>992702.46</v>
      </c>
      <c r="I69" s="92">
        <f>E69-G69</f>
        <v>5561.8610000000044</v>
      </c>
      <c r="J69" s="92">
        <f>F69-H69</f>
        <v>66742.33200000017</v>
      </c>
      <c r="K69" s="17">
        <v>3.14</v>
      </c>
      <c r="L69" s="17">
        <v>3.14</v>
      </c>
      <c r="M69" s="16">
        <v>3.14</v>
      </c>
    </row>
    <row r="70" spans="1:13" hidden="1" x14ac:dyDescent="0.25">
      <c r="A70" s="31" t="s">
        <v>24</v>
      </c>
      <c r="B70" s="19"/>
      <c r="C70" s="19"/>
      <c r="D70" s="19"/>
      <c r="E70" s="20"/>
      <c r="F70" s="20"/>
      <c r="G70" s="21">
        <f t="shared" si="1"/>
        <v>53645.824166666665</v>
      </c>
      <c r="H70" s="21">
        <f>H71+H72</f>
        <v>643749.89</v>
      </c>
      <c r="I70" s="22"/>
      <c r="J70" s="22"/>
      <c r="K70" s="24"/>
      <c r="L70" s="24"/>
      <c r="M70" s="30"/>
    </row>
    <row r="71" spans="1:13" ht="26.25" hidden="1" x14ac:dyDescent="0.25">
      <c r="A71" s="19" t="s">
        <v>44</v>
      </c>
      <c r="B71" s="19"/>
      <c r="C71" s="19"/>
      <c r="D71" s="19"/>
      <c r="E71" s="20"/>
      <c r="F71" s="20"/>
      <c r="G71" s="28">
        <f t="shared" si="1"/>
        <v>41202.629999999997</v>
      </c>
      <c r="H71" s="28">
        <v>494431.56</v>
      </c>
      <c r="I71" s="22"/>
      <c r="J71" s="22"/>
      <c r="K71" s="24"/>
      <c r="L71" s="24"/>
      <c r="M71" s="30"/>
    </row>
    <row r="72" spans="1:13" hidden="1" x14ac:dyDescent="0.25">
      <c r="A72" s="19" t="s">
        <v>45</v>
      </c>
      <c r="B72" s="19"/>
      <c r="C72" s="19"/>
      <c r="D72" s="19"/>
      <c r="E72" s="20"/>
      <c r="F72" s="20"/>
      <c r="G72" s="28">
        <f t="shared" si="1"/>
        <v>12443.194166666666</v>
      </c>
      <c r="H72" s="28">
        <v>149318.32999999999</v>
      </c>
      <c r="I72" s="22"/>
      <c r="J72" s="22"/>
      <c r="K72" s="24"/>
      <c r="L72" s="24"/>
      <c r="M72" s="30"/>
    </row>
    <row r="73" spans="1:13" hidden="1" x14ac:dyDescent="0.25">
      <c r="A73" s="18" t="s">
        <v>18</v>
      </c>
      <c r="B73" s="19"/>
      <c r="C73" s="19"/>
      <c r="D73" s="19"/>
      <c r="E73" s="20"/>
      <c r="F73" s="20"/>
      <c r="G73" s="21">
        <f t="shared" si="1"/>
        <v>29079.380833333329</v>
      </c>
      <c r="H73" s="21">
        <f>SUM(H74:H79)</f>
        <v>348952.56999999995</v>
      </c>
      <c r="I73" s="22"/>
      <c r="J73" s="22"/>
      <c r="K73" s="24"/>
      <c r="L73" s="24"/>
      <c r="M73" s="30"/>
    </row>
    <row r="74" spans="1:13" hidden="1" x14ac:dyDescent="0.25">
      <c r="A74" s="43" t="s">
        <v>46</v>
      </c>
      <c r="B74" s="19"/>
      <c r="C74" s="19"/>
      <c r="D74" s="19"/>
      <c r="E74" s="20"/>
      <c r="F74" s="20"/>
      <c r="G74" s="28">
        <f t="shared" si="1"/>
        <v>4078.2941666666666</v>
      </c>
      <c r="H74" s="35">
        <v>48939.53</v>
      </c>
      <c r="I74" s="22"/>
      <c r="J74" s="22"/>
      <c r="K74" s="24"/>
      <c r="L74" s="24"/>
      <c r="M74" s="30"/>
    </row>
    <row r="75" spans="1:13" ht="22.5" hidden="1" x14ac:dyDescent="0.25">
      <c r="A75" s="43" t="s">
        <v>47</v>
      </c>
      <c r="B75" s="19"/>
      <c r="C75" s="19"/>
      <c r="D75" s="19"/>
      <c r="E75" s="20"/>
      <c r="F75" s="20"/>
      <c r="G75" s="28">
        <f t="shared" si="1"/>
        <v>3351.7508333333335</v>
      </c>
      <c r="H75" s="28">
        <v>40221.01</v>
      </c>
      <c r="I75" s="22"/>
      <c r="J75" s="22"/>
      <c r="K75" s="24"/>
      <c r="L75" s="24"/>
      <c r="M75" s="30"/>
    </row>
    <row r="76" spans="1:13" hidden="1" x14ac:dyDescent="0.25">
      <c r="A76" s="43" t="s">
        <v>33</v>
      </c>
      <c r="B76" s="19"/>
      <c r="C76" s="19"/>
      <c r="D76" s="19"/>
      <c r="E76" s="20"/>
      <c r="F76" s="20"/>
      <c r="G76" s="28">
        <f t="shared" si="1"/>
        <v>2018.7083333333333</v>
      </c>
      <c r="H76" s="35">
        <v>24224.5</v>
      </c>
      <c r="I76" s="22"/>
      <c r="J76" s="22"/>
      <c r="K76" s="24"/>
      <c r="L76" s="24"/>
      <c r="M76" s="30"/>
    </row>
    <row r="77" spans="1:13" hidden="1" x14ac:dyDescent="0.25">
      <c r="A77" s="51" t="s">
        <v>48</v>
      </c>
      <c r="B77" s="19"/>
      <c r="C77" s="19"/>
      <c r="D77" s="19"/>
      <c r="E77" s="20"/>
      <c r="F77" s="20"/>
      <c r="G77" s="28">
        <f t="shared" si="1"/>
        <v>1626.9116666666666</v>
      </c>
      <c r="H77" s="29">
        <v>19522.939999999999</v>
      </c>
      <c r="I77" s="22"/>
      <c r="J77" s="22"/>
      <c r="K77" s="24"/>
      <c r="L77" s="24"/>
      <c r="M77" s="30"/>
    </row>
    <row r="78" spans="1:13" hidden="1" x14ac:dyDescent="0.25">
      <c r="A78" s="52" t="s">
        <v>49</v>
      </c>
      <c r="B78" s="19"/>
      <c r="C78" s="19"/>
      <c r="D78" s="19"/>
      <c r="E78" s="20"/>
      <c r="F78" s="20"/>
      <c r="G78" s="28">
        <f t="shared" si="1"/>
        <v>6821.1466666666665</v>
      </c>
      <c r="H78" s="28">
        <v>81853.759999999995</v>
      </c>
      <c r="I78" s="22"/>
      <c r="J78" s="22"/>
      <c r="K78" s="24"/>
      <c r="L78" s="24"/>
      <c r="M78" s="30"/>
    </row>
    <row r="79" spans="1:13" hidden="1" x14ac:dyDescent="0.25">
      <c r="A79" s="43" t="s">
        <v>50</v>
      </c>
      <c r="B79" s="19"/>
      <c r="C79" s="19"/>
      <c r="D79" s="19"/>
      <c r="E79" s="20"/>
      <c r="F79" s="20"/>
      <c r="G79" s="28">
        <f t="shared" si="1"/>
        <v>11182.569166666666</v>
      </c>
      <c r="H79" s="28">
        <v>134190.82999999999</v>
      </c>
      <c r="I79" s="22"/>
      <c r="J79" s="22"/>
      <c r="K79" s="24"/>
      <c r="L79" s="24"/>
      <c r="M79" s="30"/>
    </row>
    <row r="80" spans="1:13" ht="15.75" x14ac:dyDescent="0.25">
      <c r="A80" s="53" t="s">
        <v>51</v>
      </c>
      <c r="B80" s="54"/>
      <c r="C80" s="54" t="s">
        <v>17</v>
      </c>
      <c r="D80" s="54">
        <v>1.3</v>
      </c>
      <c r="E80" s="92">
        <f>B2*D80</f>
        <v>36551.97</v>
      </c>
      <c r="F80" s="92">
        <f>E80*12</f>
        <v>438623.64</v>
      </c>
      <c r="G80" s="93">
        <f t="shared" ref="G80:G105" si="2">H80/12</f>
        <v>20651.804166666665</v>
      </c>
      <c r="H80" s="93">
        <f>H81+H84</f>
        <v>247821.64999999997</v>
      </c>
      <c r="I80" s="92">
        <f>E80-G80</f>
        <v>15900.165833333336</v>
      </c>
      <c r="J80" s="92">
        <f>F80-H80</f>
        <v>190801.99000000005</v>
      </c>
      <c r="K80" s="55">
        <v>1.3</v>
      </c>
      <c r="L80" s="17">
        <v>1.3</v>
      </c>
      <c r="M80" s="16">
        <v>1.3</v>
      </c>
    </row>
    <row r="81" spans="1:13" hidden="1" x14ac:dyDescent="0.25">
      <c r="A81" s="31" t="s">
        <v>24</v>
      </c>
      <c r="B81" s="19"/>
      <c r="C81" s="19"/>
      <c r="D81" s="19"/>
      <c r="E81" s="20"/>
      <c r="F81" s="20"/>
      <c r="G81" s="21">
        <f t="shared" si="2"/>
        <v>18488.872499999998</v>
      </c>
      <c r="H81" s="21">
        <f>H82+H83</f>
        <v>221866.46999999997</v>
      </c>
      <c r="I81" s="22"/>
      <c r="J81" s="22"/>
      <c r="K81" s="24"/>
      <c r="L81" s="24"/>
      <c r="M81" s="30"/>
    </row>
    <row r="82" spans="1:13" ht="26.25" hidden="1" x14ac:dyDescent="0.25">
      <c r="A82" s="19" t="s">
        <v>44</v>
      </c>
      <c r="B82" s="40"/>
      <c r="C82" s="19"/>
      <c r="D82" s="19"/>
      <c r="E82" s="20"/>
      <c r="F82" s="20"/>
      <c r="G82" s="28">
        <f t="shared" si="2"/>
        <v>14200.363333333333</v>
      </c>
      <c r="H82" s="33">
        <v>170404.36</v>
      </c>
      <c r="I82" s="22"/>
      <c r="J82" s="22"/>
      <c r="K82" s="24"/>
      <c r="L82" s="24"/>
      <c r="M82" s="30"/>
    </row>
    <row r="83" spans="1:13" hidden="1" x14ac:dyDescent="0.25">
      <c r="A83" s="19" t="s">
        <v>45</v>
      </c>
      <c r="B83" s="56"/>
      <c r="C83" s="19"/>
      <c r="D83" s="19"/>
      <c r="E83" s="20"/>
      <c r="F83" s="20"/>
      <c r="G83" s="28">
        <f t="shared" si="2"/>
        <v>4288.5091666666667</v>
      </c>
      <c r="H83" s="33">
        <v>51462.11</v>
      </c>
      <c r="I83" s="22"/>
      <c r="J83" s="22"/>
      <c r="K83" s="24"/>
      <c r="L83" s="24"/>
      <c r="M83" s="30"/>
    </row>
    <row r="84" spans="1:13" hidden="1" x14ac:dyDescent="0.25">
      <c r="A84" s="18" t="s">
        <v>18</v>
      </c>
      <c r="B84" s="19"/>
      <c r="C84" s="19"/>
      <c r="D84" s="19"/>
      <c r="E84" s="20"/>
      <c r="F84" s="20"/>
      <c r="G84" s="21">
        <f>H84/12</f>
        <v>2162.9316666666668</v>
      </c>
      <c r="H84" s="21">
        <f>H85</f>
        <v>25955.18</v>
      </c>
      <c r="I84" s="22"/>
      <c r="J84" s="22"/>
      <c r="K84" s="24"/>
      <c r="L84" s="24"/>
      <c r="M84" s="30"/>
    </row>
    <row r="85" spans="1:13" ht="22.5" hidden="1" x14ac:dyDescent="0.25">
      <c r="A85" s="43" t="s">
        <v>47</v>
      </c>
      <c r="B85" s="57"/>
      <c r="C85" s="19"/>
      <c r="D85" s="19"/>
      <c r="E85" s="20"/>
      <c r="F85" s="20"/>
      <c r="G85" s="28">
        <f t="shared" si="2"/>
        <v>2162.9316666666668</v>
      </c>
      <c r="H85" s="33">
        <v>25955.18</v>
      </c>
      <c r="I85" s="22"/>
      <c r="J85" s="22"/>
      <c r="K85" s="24"/>
      <c r="L85" s="24"/>
      <c r="M85" s="30"/>
    </row>
    <row r="86" spans="1:13" ht="15.75" x14ac:dyDescent="0.25">
      <c r="A86" s="12" t="s">
        <v>52</v>
      </c>
      <c r="B86" s="13"/>
      <c r="C86" s="13" t="s">
        <v>17</v>
      </c>
      <c r="D86" s="13">
        <v>0.73</v>
      </c>
      <c r="E86" s="92">
        <f>D86*B2</f>
        <v>20525.337</v>
      </c>
      <c r="F86" s="92">
        <f>E86*12</f>
        <v>246304.04399999999</v>
      </c>
      <c r="G86" s="93">
        <f t="shared" si="2"/>
        <v>11814.68</v>
      </c>
      <c r="H86" s="93">
        <f>H87+H90</f>
        <v>141776.16</v>
      </c>
      <c r="I86" s="92">
        <f>E86-G86</f>
        <v>8710.6569999999992</v>
      </c>
      <c r="J86" s="92">
        <f>F86-H86</f>
        <v>104527.88399999999</v>
      </c>
      <c r="K86" s="17">
        <v>0.73</v>
      </c>
      <c r="L86" s="17">
        <v>0.73</v>
      </c>
      <c r="M86" s="16">
        <v>0.73</v>
      </c>
    </row>
    <row r="87" spans="1:13" hidden="1" x14ac:dyDescent="0.25">
      <c r="A87" s="31" t="s">
        <v>24</v>
      </c>
      <c r="B87" s="19"/>
      <c r="C87" s="19"/>
      <c r="D87" s="19"/>
      <c r="E87" s="20"/>
      <c r="F87" s="20"/>
      <c r="G87" s="21">
        <f t="shared" si="2"/>
        <v>10399.52</v>
      </c>
      <c r="H87" s="21">
        <f>H88</f>
        <v>124794.24000000001</v>
      </c>
      <c r="I87" s="22"/>
      <c r="J87" s="22"/>
      <c r="K87" s="24"/>
      <c r="L87" s="25"/>
      <c r="M87" s="30"/>
    </row>
    <row r="88" spans="1:13" hidden="1" x14ac:dyDescent="0.25">
      <c r="A88" s="58" t="s">
        <v>25</v>
      </c>
      <c r="B88" s="59"/>
      <c r="C88" s="19"/>
      <c r="D88" s="19"/>
      <c r="E88" s="20"/>
      <c r="F88" s="20"/>
      <c r="G88" s="28">
        <f t="shared" si="2"/>
        <v>10399.52</v>
      </c>
      <c r="H88" s="29">
        <v>124794.24000000001</v>
      </c>
      <c r="I88" s="22"/>
      <c r="J88" s="22"/>
      <c r="K88" s="24"/>
      <c r="L88" s="25"/>
      <c r="M88" s="30"/>
    </row>
    <row r="89" spans="1:13" hidden="1" x14ac:dyDescent="0.25">
      <c r="A89" s="59" t="s">
        <v>53</v>
      </c>
      <c r="B89" s="32"/>
      <c r="C89" s="19"/>
      <c r="D89" s="19"/>
      <c r="E89" s="20"/>
      <c r="F89" s="20"/>
      <c r="G89" s="28">
        <f t="shared" si="2"/>
        <v>10399.52</v>
      </c>
      <c r="H89" s="29">
        <v>124794.24000000001</v>
      </c>
      <c r="I89" s="22"/>
      <c r="J89" s="22"/>
      <c r="K89" s="24"/>
      <c r="L89" s="25"/>
      <c r="M89" s="30"/>
    </row>
    <row r="90" spans="1:13" hidden="1" x14ac:dyDescent="0.25">
      <c r="A90" s="18" t="s">
        <v>18</v>
      </c>
      <c r="B90" s="19"/>
      <c r="C90" s="19"/>
      <c r="D90" s="19"/>
      <c r="E90" s="20"/>
      <c r="F90" s="20"/>
      <c r="G90" s="21">
        <f t="shared" si="2"/>
        <v>1415.1599999999999</v>
      </c>
      <c r="H90" s="21">
        <f>H91</f>
        <v>16981.919999999998</v>
      </c>
      <c r="I90" s="22"/>
      <c r="J90" s="22"/>
      <c r="K90" s="24"/>
      <c r="L90" s="25"/>
      <c r="M90" s="30"/>
    </row>
    <row r="91" spans="1:13" ht="22.5" hidden="1" x14ac:dyDescent="0.25">
      <c r="A91" s="45" t="s">
        <v>54</v>
      </c>
      <c r="B91" s="19"/>
      <c r="C91" s="19"/>
      <c r="D91" s="19"/>
      <c r="E91" s="20"/>
      <c r="F91" s="20"/>
      <c r="G91" s="44">
        <f t="shared" si="2"/>
        <v>1415.1599999999999</v>
      </c>
      <c r="H91" s="44">
        <v>16981.919999999998</v>
      </c>
      <c r="I91" s="22"/>
      <c r="J91" s="22"/>
      <c r="K91" s="24"/>
      <c r="L91" s="25"/>
      <c r="M91" s="30"/>
    </row>
    <row r="92" spans="1:13" ht="15.75" x14ac:dyDescent="0.25">
      <c r="A92" s="12" t="s">
        <v>55</v>
      </c>
      <c r="B92" s="13"/>
      <c r="C92" s="13" t="s">
        <v>17</v>
      </c>
      <c r="D92" s="13">
        <v>0.81</v>
      </c>
      <c r="E92" s="92">
        <f>B2*D92</f>
        <v>22774.689000000002</v>
      </c>
      <c r="F92" s="92">
        <f>E92*12</f>
        <v>273296.26800000004</v>
      </c>
      <c r="G92" s="93">
        <f>H92/12</f>
        <v>10625.800833333333</v>
      </c>
      <c r="H92" s="93">
        <f>H93+H96</f>
        <v>127509.61</v>
      </c>
      <c r="I92" s="92">
        <f>J92/12</f>
        <v>12148.888166666671</v>
      </c>
      <c r="J92" s="92">
        <f>F92-H92</f>
        <v>145786.65800000005</v>
      </c>
      <c r="K92" s="17">
        <v>0.81</v>
      </c>
      <c r="L92" s="17">
        <v>0.81</v>
      </c>
      <c r="M92" s="16">
        <v>0.81</v>
      </c>
    </row>
    <row r="93" spans="1:13" hidden="1" x14ac:dyDescent="0.25">
      <c r="A93" s="31" t="s">
        <v>24</v>
      </c>
      <c r="B93" s="19"/>
      <c r="C93" s="19"/>
      <c r="D93" s="19"/>
      <c r="E93" s="20"/>
      <c r="F93" s="20"/>
      <c r="G93" s="21">
        <f t="shared" si="2"/>
        <v>9056.2450000000008</v>
      </c>
      <c r="H93" s="21">
        <f>H95</f>
        <v>108674.94</v>
      </c>
      <c r="I93" s="22"/>
      <c r="J93" s="22"/>
      <c r="K93" s="24"/>
      <c r="L93" s="24"/>
      <c r="M93" s="30"/>
    </row>
    <row r="94" spans="1:13" hidden="1" x14ac:dyDescent="0.25">
      <c r="A94" s="58" t="s">
        <v>25</v>
      </c>
      <c r="B94" s="19"/>
      <c r="C94" s="19"/>
      <c r="D94" s="19"/>
      <c r="E94" s="20"/>
      <c r="F94" s="20"/>
      <c r="G94" s="21">
        <f t="shared" si="2"/>
        <v>9056.2450000000008</v>
      </c>
      <c r="H94" s="29">
        <v>108674.94</v>
      </c>
      <c r="I94" s="22"/>
      <c r="J94" s="22"/>
      <c r="K94" s="24"/>
      <c r="L94" s="24"/>
      <c r="M94" s="30"/>
    </row>
    <row r="95" spans="1:13" hidden="1" x14ac:dyDescent="0.25">
      <c r="A95" s="59" t="s">
        <v>53</v>
      </c>
      <c r="B95" s="19"/>
      <c r="C95" s="19"/>
      <c r="D95" s="19"/>
      <c r="E95" s="20"/>
      <c r="F95" s="20"/>
      <c r="G95" s="21">
        <f t="shared" si="2"/>
        <v>9056.2450000000008</v>
      </c>
      <c r="H95" s="60">
        <v>108674.94</v>
      </c>
      <c r="I95" s="22"/>
      <c r="J95" s="22"/>
      <c r="K95" s="24"/>
      <c r="L95" s="24"/>
      <c r="M95" s="30"/>
    </row>
    <row r="96" spans="1:13" hidden="1" x14ac:dyDescent="0.25">
      <c r="A96" s="18" t="s">
        <v>18</v>
      </c>
      <c r="B96" s="19"/>
      <c r="C96" s="19"/>
      <c r="D96" s="19"/>
      <c r="E96" s="20"/>
      <c r="F96" s="20"/>
      <c r="G96" s="21">
        <f t="shared" si="2"/>
        <v>1569.5558333333331</v>
      </c>
      <c r="H96" s="61">
        <f>H97</f>
        <v>18834.669999999998</v>
      </c>
      <c r="I96" s="22"/>
      <c r="J96" s="22"/>
      <c r="K96" s="24"/>
      <c r="L96" s="24"/>
      <c r="M96" s="30"/>
    </row>
    <row r="97" spans="1:13" hidden="1" x14ac:dyDescent="0.25">
      <c r="A97" s="52" t="s">
        <v>56</v>
      </c>
      <c r="B97" s="19"/>
      <c r="C97" s="19"/>
      <c r="D97" s="19"/>
      <c r="E97" s="20"/>
      <c r="F97" s="20"/>
      <c r="G97" s="44">
        <f t="shared" si="2"/>
        <v>1569.5558333333331</v>
      </c>
      <c r="H97" s="62">
        <v>18834.669999999998</v>
      </c>
      <c r="I97" s="22"/>
      <c r="J97" s="22"/>
      <c r="K97" s="24"/>
      <c r="L97" s="24"/>
      <c r="M97" s="30"/>
    </row>
    <row r="98" spans="1:13" ht="15.75" x14ac:dyDescent="0.25">
      <c r="A98" s="12" t="s">
        <v>57</v>
      </c>
      <c r="B98" s="13"/>
      <c r="C98" s="13" t="s">
        <v>17</v>
      </c>
      <c r="D98" s="13">
        <v>3.43</v>
      </c>
      <c r="E98" s="92">
        <f>D98*B2</f>
        <v>96440.967000000004</v>
      </c>
      <c r="F98" s="92">
        <f>E98*12</f>
        <v>1157291.6040000001</v>
      </c>
      <c r="G98" s="93">
        <f t="shared" si="2"/>
        <v>77178.435833333337</v>
      </c>
      <c r="H98" s="94">
        <f>H99+H103</f>
        <v>926141.23</v>
      </c>
      <c r="I98" s="92">
        <f>J98/12</f>
        <v>19262.531166666671</v>
      </c>
      <c r="J98" s="92">
        <f>F98-H98</f>
        <v>231150.37400000007</v>
      </c>
      <c r="K98" s="17">
        <v>3.43</v>
      </c>
      <c r="L98" s="17">
        <v>3.43</v>
      </c>
      <c r="M98" s="16">
        <v>3.43</v>
      </c>
    </row>
    <row r="99" spans="1:13" hidden="1" x14ac:dyDescent="0.25">
      <c r="A99" s="58" t="s">
        <v>25</v>
      </c>
      <c r="B99" s="19"/>
      <c r="C99" s="19"/>
      <c r="D99" s="19"/>
      <c r="E99" s="20"/>
      <c r="F99" s="20"/>
      <c r="G99" s="21">
        <f>H100/12</f>
        <v>69333.333333333328</v>
      </c>
      <c r="H99" s="63">
        <f>H100+H101+H102</f>
        <v>886420</v>
      </c>
      <c r="I99" s="22"/>
      <c r="J99" s="22"/>
      <c r="K99" s="24"/>
      <c r="L99" s="24"/>
      <c r="M99" s="30"/>
    </row>
    <row r="100" spans="1:13" hidden="1" x14ac:dyDescent="0.25">
      <c r="A100" s="64" t="s">
        <v>58</v>
      </c>
      <c r="B100" s="19"/>
      <c r="C100" s="19"/>
      <c r="D100" s="19"/>
      <c r="E100" s="20"/>
      <c r="F100" s="20"/>
      <c r="G100" s="44">
        <f>H101/12</f>
        <v>4160</v>
      </c>
      <c r="H100" s="29">
        <v>832000</v>
      </c>
      <c r="I100" s="22"/>
      <c r="J100" s="22"/>
      <c r="K100" s="24"/>
      <c r="L100" s="24"/>
      <c r="M100" s="30"/>
    </row>
    <row r="101" spans="1:13" hidden="1" x14ac:dyDescent="0.25">
      <c r="A101" s="64" t="s">
        <v>59</v>
      </c>
      <c r="B101" s="19"/>
      <c r="C101" s="19"/>
      <c r="D101" s="19"/>
      <c r="E101" s="20"/>
      <c r="F101" s="20"/>
      <c r="G101" s="44">
        <f>H102/12</f>
        <v>375</v>
      </c>
      <c r="H101" s="29">
        <v>49920</v>
      </c>
      <c r="I101" s="22"/>
      <c r="J101" s="22"/>
      <c r="K101" s="24"/>
      <c r="L101" s="24"/>
      <c r="M101" s="30"/>
    </row>
    <row r="102" spans="1:13" hidden="1" x14ac:dyDescent="0.25">
      <c r="A102" s="64" t="s">
        <v>60</v>
      </c>
      <c r="B102" s="19"/>
      <c r="C102" s="19"/>
      <c r="D102" s="19"/>
      <c r="E102" s="20"/>
      <c r="F102" s="20"/>
      <c r="G102" s="44">
        <f>H102/12</f>
        <v>375</v>
      </c>
      <c r="H102" s="29">
        <v>4500</v>
      </c>
      <c r="I102" s="22"/>
      <c r="J102" s="22"/>
      <c r="K102" s="24"/>
      <c r="L102" s="24"/>
      <c r="M102" s="30"/>
    </row>
    <row r="103" spans="1:13" hidden="1" x14ac:dyDescent="0.25">
      <c r="A103" s="18" t="s">
        <v>18</v>
      </c>
      <c r="B103" s="19"/>
      <c r="C103" s="19"/>
      <c r="D103" s="19"/>
      <c r="E103" s="20"/>
      <c r="F103" s="20"/>
      <c r="G103" s="21">
        <f t="shared" si="2"/>
        <v>3310.1025000000004</v>
      </c>
      <c r="H103" s="21">
        <f>H104</f>
        <v>39721.230000000003</v>
      </c>
      <c r="I103" s="22"/>
      <c r="J103" s="22"/>
      <c r="K103" s="24"/>
      <c r="L103" s="24"/>
      <c r="M103" s="30"/>
    </row>
    <row r="104" spans="1:13" ht="22.5" hidden="1" x14ac:dyDescent="0.25">
      <c r="A104" s="45" t="s">
        <v>61</v>
      </c>
      <c r="B104" s="19"/>
      <c r="C104" s="19"/>
      <c r="D104" s="19"/>
      <c r="E104" s="20"/>
      <c r="F104" s="20"/>
      <c r="G104" s="44">
        <f t="shared" si="2"/>
        <v>3310.1025000000004</v>
      </c>
      <c r="H104" s="44">
        <v>39721.230000000003</v>
      </c>
      <c r="I104" s="22"/>
      <c r="J104" s="22"/>
      <c r="K104" s="24"/>
      <c r="L104" s="24"/>
      <c r="M104" s="30"/>
    </row>
    <row r="105" spans="1:13" ht="15.75" x14ac:dyDescent="0.25">
      <c r="A105" s="12" t="s">
        <v>62</v>
      </c>
      <c r="B105" s="13"/>
      <c r="C105" s="13" t="s">
        <v>17</v>
      </c>
      <c r="D105" s="13">
        <v>1</v>
      </c>
      <c r="E105" s="14">
        <f>D105*B2</f>
        <v>28116.9</v>
      </c>
      <c r="F105" s="14">
        <f>E105*12</f>
        <v>337402.80000000005</v>
      </c>
      <c r="G105" s="15">
        <f t="shared" si="2"/>
        <v>32633.66</v>
      </c>
      <c r="H105" s="15">
        <f>H106+H110</f>
        <v>391603.92</v>
      </c>
      <c r="I105" s="14">
        <f>J105/12</f>
        <v>-4516.7599999999948</v>
      </c>
      <c r="J105" s="14">
        <f>F105-H105</f>
        <v>-54201.119999999937</v>
      </c>
      <c r="K105" s="17">
        <f>H105*D105/F105</f>
        <v>1.1606421760578156</v>
      </c>
      <c r="L105" s="17">
        <v>1.22</v>
      </c>
      <c r="M105" s="16">
        <f>L105+(L105*5/100)</f>
        <v>1.2809999999999999</v>
      </c>
    </row>
    <row r="106" spans="1:13" x14ac:dyDescent="0.25">
      <c r="A106" s="31" t="s">
        <v>24</v>
      </c>
      <c r="B106" s="19"/>
      <c r="C106" s="19"/>
      <c r="D106" s="19"/>
      <c r="E106" s="20"/>
      <c r="F106" s="20"/>
      <c r="G106" s="21">
        <f>H106/12</f>
        <v>26226</v>
      </c>
      <c r="H106" s="21">
        <f>H107+H108+H109</f>
        <v>314712</v>
      </c>
      <c r="I106" s="22"/>
      <c r="J106" s="22"/>
      <c r="K106" s="24"/>
      <c r="L106" s="24"/>
      <c r="M106" s="26"/>
    </row>
    <row r="107" spans="1:13" x14ac:dyDescent="0.25">
      <c r="A107" s="64" t="s">
        <v>63</v>
      </c>
      <c r="B107" s="19"/>
      <c r="C107" s="19"/>
      <c r="D107" s="19"/>
      <c r="E107" s="20"/>
      <c r="F107" s="20"/>
      <c r="G107" s="44">
        <f t="shared" ref="G107:G131" si="3">H107/12</f>
        <v>3750</v>
      </c>
      <c r="H107" s="29">
        <v>45000</v>
      </c>
      <c r="I107" s="22"/>
      <c r="J107" s="22"/>
      <c r="K107" s="24"/>
      <c r="L107" s="24"/>
      <c r="M107" s="26"/>
    </row>
    <row r="108" spans="1:13" x14ac:dyDescent="0.25">
      <c r="A108" s="64" t="s">
        <v>64</v>
      </c>
      <c r="B108" s="19"/>
      <c r="C108" s="19"/>
      <c r="D108" s="19"/>
      <c r="E108" s="20"/>
      <c r="F108" s="20"/>
      <c r="G108" s="44">
        <f t="shared" si="3"/>
        <v>4234</v>
      </c>
      <c r="H108" s="29">
        <v>50808</v>
      </c>
      <c r="I108" s="22"/>
      <c r="J108" s="22"/>
      <c r="K108" s="24"/>
      <c r="L108" s="24"/>
      <c r="M108" s="26"/>
    </row>
    <row r="109" spans="1:13" x14ac:dyDescent="0.25">
      <c r="A109" s="64" t="s">
        <v>65</v>
      </c>
      <c r="B109" s="19"/>
      <c r="C109" s="19"/>
      <c r="D109" s="19"/>
      <c r="E109" s="20"/>
      <c r="F109" s="20"/>
      <c r="G109" s="44">
        <f t="shared" si="3"/>
        <v>18242</v>
      </c>
      <c r="H109" s="60">
        <v>218904</v>
      </c>
      <c r="I109" s="22"/>
      <c r="J109" s="22"/>
      <c r="K109" s="24"/>
      <c r="L109" s="24"/>
      <c r="M109" s="26"/>
    </row>
    <row r="110" spans="1:13" x14ac:dyDescent="0.25">
      <c r="A110" s="18" t="s">
        <v>18</v>
      </c>
      <c r="B110" s="59"/>
      <c r="C110" s="19"/>
      <c r="D110" s="19"/>
      <c r="E110" s="20"/>
      <c r="F110" s="20"/>
      <c r="G110" s="21">
        <f t="shared" si="3"/>
        <v>6407.66</v>
      </c>
      <c r="H110" s="61">
        <f>H111</f>
        <v>76891.92</v>
      </c>
      <c r="I110" s="22"/>
      <c r="J110" s="22"/>
      <c r="K110" s="24"/>
      <c r="L110" s="24"/>
      <c r="M110" s="26"/>
    </row>
    <row r="111" spans="1:13" ht="22.5" x14ac:dyDescent="0.25">
      <c r="A111" s="45" t="s">
        <v>66</v>
      </c>
      <c r="B111" s="59"/>
      <c r="C111" s="19"/>
      <c r="D111" s="19"/>
      <c r="E111" s="20"/>
      <c r="F111" s="20"/>
      <c r="G111" s="44">
        <f t="shared" si="3"/>
        <v>6407.66</v>
      </c>
      <c r="H111" s="62">
        <v>76891.92</v>
      </c>
      <c r="I111" s="22"/>
      <c r="J111" s="22"/>
      <c r="K111" s="24"/>
      <c r="L111" s="24"/>
      <c r="M111" s="26"/>
    </row>
    <row r="112" spans="1:13" ht="15.75" x14ac:dyDescent="0.25">
      <c r="A112" s="12" t="s">
        <v>67</v>
      </c>
      <c r="B112" s="13"/>
      <c r="C112" s="13" t="s">
        <v>17</v>
      </c>
      <c r="D112" s="13">
        <v>2.5</v>
      </c>
      <c r="E112" s="92">
        <f>D112*B2</f>
        <v>70292.25</v>
      </c>
      <c r="F112" s="92">
        <f>E112*12</f>
        <v>843507</v>
      </c>
      <c r="G112" s="92">
        <f t="shared" si="3"/>
        <v>62416.916666666664</v>
      </c>
      <c r="H112" s="92">
        <f>H114+H116+H120</f>
        <v>749003</v>
      </c>
      <c r="I112" s="92">
        <f>J112/12</f>
        <v>7875.333333333333</v>
      </c>
      <c r="J112" s="92">
        <f>F112-H112</f>
        <v>94504</v>
      </c>
      <c r="K112" s="17">
        <v>2.5</v>
      </c>
      <c r="L112" s="17">
        <v>2.5</v>
      </c>
      <c r="M112" s="16">
        <v>2.5</v>
      </c>
    </row>
    <row r="113" spans="1:13" hidden="1" x14ac:dyDescent="0.25">
      <c r="A113" s="31" t="s">
        <v>24</v>
      </c>
      <c r="B113" s="19"/>
      <c r="C113" s="19"/>
      <c r="D113" s="19"/>
      <c r="E113" s="20"/>
      <c r="F113" s="20"/>
      <c r="G113" s="65">
        <f t="shared" si="3"/>
        <v>1619</v>
      </c>
      <c r="H113" s="65">
        <f>H114</f>
        <v>19428</v>
      </c>
      <c r="I113" s="22"/>
      <c r="J113" s="22"/>
      <c r="K113" s="24"/>
      <c r="L113" s="25"/>
      <c r="M113" s="26"/>
    </row>
    <row r="114" spans="1:13" hidden="1" x14ac:dyDescent="0.25">
      <c r="A114" s="32" t="s">
        <v>68</v>
      </c>
      <c r="B114" s="40"/>
      <c r="C114" s="19"/>
      <c r="D114" s="19"/>
      <c r="E114" s="20"/>
      <c r="F114" s="20"/>
      <c r="G114" s="28">
        <f t="shared" si="3"/>
        <v>1619</v>
      </c>
      <c r="H114" s="33">
        <f>H115</f>
        <v>19428</v>
      </c>
      <c r="I114" s="22"/>
      <c r="J114" s="22"/>
      <c r="K114" s="24"/>
      <c r="L114" s="25"/>
      <c r="M114" s="26"/>
    </row>
    <row r="115" spans="1:13" ht="22.5" hidden="1" customHeight="1" x14ac:dyDescent="0.25">
      <c r="A115" s="34" t="s">
        <v>53</v>
      </c>
      <c r="B115" s="109" t="s">
        <v>69</v>
      </c>
      <c r="C115" s="110"/>
      <c r="D115" s="110"/>
      <c r="E115" s="111"/>
      <c r="F115" s="20"/>
      <c r="G115" s="28">
        <f t="shared" si="3"/>
        <v>1619</v>
      </c>
      <c r="H115" s="29">
        <v>19428</v>
      </c>
      <c r="I115" s="20"/>
      <c r="J115" s="20"/>
      <c r="K115" s="66"/>
      <c r="L115" s="25"/>
      <c r="M115" s="67"/>
    </row>
    <row r="116" spans="1:13" hidden="1" x14ac:dyDescent="0.25">
      <c r="A116" s="18" t="s">
        <v>70</v>
      </c>
      <c r="B116" s="59"/>
      <c r="C116" s="19"/>
      <c r="D116" s="19"/>
      <c r="E116" s="20"/>
      <c r="F116" s="20"/>
      <c r="G116" s="68">
        <f t="shared" si="3"/>
        <v>41698.196666666663</v>
      </c>
      <c r="H116" s="68">
        <f>SUM(H117:H119)</f>
        <v>500378.36</v>
      </c>
      <c r="I116" s="22"/>
      <c r="J116" s="22"/>
      <c r="K116" s="24"/>
      <c r="L116" s="25"/>
      <c r="M116" s="26"/>
    </row>
    <row r="117" spans="1:13" hidden="1" x14ac:dyDescent="0.25">
      <c r="A117" s="52" t="s">
        <v>20</v>
      </c>
      <c r="B117" s="59"/>
      <c r="C117" s="19"/>
      <c r="D117" s="19"/>
      <c r="E117" s="20"/>
      <c r="F117" s="20"/>
      <c r="G117" s="65">
        <f t="shared" si="3"/>
        <v>31320.811666666665</v>
      </c>
      <c r="H117" s="65">
        <v>375849.74</v>
      </c>
      <c r="I117" s="22"/>
      <c r="J117" s="22"/>
      <c r="K117" s="24"/>
      <c r="L117" s="25"/>
      <c r="M117" s="26"/>
    </row>
    <row r="118" spans="1:13" hidden="1" x14ac:dyDescent="0.25">
      <c r="A118" s="52" t="s">
        <v>19</v>
      </c>
      <c r="B118" s="59"/>
      <c r="C118" s="19"/>
      <c r="D118" s="19"/>
      <c r="E118" s="20"/>
      <c r="F118" s="20"/>
      <c r="G118" s="65">
        <f t="shared" si="3"/>
        <v>9458.8850000000002</v>
      </c>
      <c r="H118" s="65">
        <v>113506.62</v>
      </c>
      <c r="I118" s="22"/>
      <c r="J118" s="22"/>
      <c r="K118" s="24"/>
      <c r="L118" s="25"/>
      <c r="M118" s="26"/>
    </row>
    <row r="119" spans="1:13" ht="22.5" hidden="1" x14ac:dyDescent="0.25">
      <c r="A119" s="52" t="s">
        <v>71</v>
      </c>
      <c r="B119" s="59"/>
      <c r="C119" s="19"/>
      <c r="D119" s="19"/>
      <c r="E119" s="20"/>
      <c r="F119" s="20"/>
      <c r="G119" s="65">
        <f t="shared" si="3"/>
        <v>918.5</v>
      </c>
      <c r="H119" s="65">
        <v>11022</v>
      </c>
      <c r="I119" s="22"/>
      <c r="J119" s="22"/>
      <c r="K119" s="24"/>
      <c r="L119" s="25"/>
      <c r="M119" s="26"/>
    </row>
    <row r="120" spans="1:13" hidden="1" x14ac:dyDescent="0.25">
      <c r="A120" s="18" t="s">
        <v>72</v>
      </c>
      <c r="B120" s="59"/>
      <c r="C120" s="19"/>
      <c r="D120" s="19"/>
      <c r="E120" s="20"/>
      <c r="F120" s="20"/>
      <c r="G120" s="68">
        <f t="shared" si="3"/>
        <v>19099.72</v>
      </c>
      <c r="H120" s="68">
        <v>229196.64</v>
      </c>
      <c r="I120" s="22"/>
      <c r="J120" s="22"/>
      <c r="K120" s="24"/>
      <c r="L120" s="25"/>
      <c r="M120" s="26"/>
    </row>
    <row r="121" spans="1:13" ht="33.75" hidden="1" x14ac:dyDescent="0.25">
      <c r="A121" s="51" t="s">
        <v>73</v>
      </c>
      <c r="B121" s="59"/>
      <c r="C121" s="19"/>
      <c r="D121" s="19"/>
      <c r="E121" s="20"/>
      <c r="F121" s="20"/>
      <c r="G121" s="65">
        <f t="shared" si="3"/>
        <v>19099.72</v>
      </c>
      <c r="H121" s="65">
        <v>229196.64</v>
      </c>
      <c r="I121" s="22"/>
      <c r="J121" s="22"/>
      <c r="K121" s="24"/>
      <c r="L121" s="25"/>
      <c r="M121" s="26"/>
    </row>
    <row r="122" spans="1:13" ht="15.75" x14ac:dyDescent="0.25">
      <c r="A122" s="12" t="s">
        <v>74</v>
      </c>
      <c r="B122" s="13"/>
      <c r="C122" s="13" t="s">
        <v>17</v>
      </c>
      <c r="D122" s="13">
        <v>0.59</v>
      </c>
      <c r="E122" s="92">
        <f>D122*B2</f>
        <v>16588.971000000001</v>
      </c>
      <c r="F122" s="92">
        <f>E122*12</f>
        <v>199067.652</v>
      </c>
      <c r="G122" s="93">
        <f t="shared" si="3"/>
        <v>2261.4308333333333</v>
      </c>
      <c r="H122" s="93">
        <f>H123+H126</f>
        <v>27137.17</v>
      </c>
      <c r="I122" s="92">
        <f>J122/12</f>
        <v>14327.540166666668</v>
      </c>
      <c r="J122" s="92">
        <f>F122-H122</f>
        <v>171930.48200000002</v>
      </c>
      <c r="K122" s="17">
        <v>0.59</v>
      </c>
      <c r="L122" s="17">
        <v>0.59</v>
      </c>
      <c r="M122" s="16">
        <v>0.59</v>
      </c>
    </row>
    <row r="123" spans="1:13" hidden="1" x14ac:dyDescent="0.25">
      <c r="A123" s="31" t="s">
        <v>24</v>
      </c>
      <c r="B123" s="19"/>
      <c r="C123" s="19"/>
      <c r="D123" s="19"/>
      <c r="E123" s="20"/>
      <c r="F123" s="20"/>
      <c r="G123" s="21">
        <f t="shared" si="3"/>
        <v>1117.9091666666666</v>
      </c>
      <c r="H123" s="21">
        <f>H124+H125</f>
        <v>13414.91</v>
      </c>
      <c r="I123" s="20"/>
      <c r="J123" s="20"/>
      <c r="K123" s="66"/>
      <c r="L123" s="25"/>
      <c r="M123" s="26"/>
    </row>
    <row r="124" spans="1:13" hidden="1" x14ac:dyDescent="0.25">
      <c r="A124" s="69" t="s">
        <v>75</v>
      </c>
      <c r="B124" s="19"/>
      <c r="C124" s="19"/>
      <c r="D124" s="19"/>
      <c r="E124" s="20"/>
      <c r="F124" s="20"/>
      <c r="G124" s="21">
        <f t="shared" si="3"/>
        <v>570</v>
      </c>
      <c r="H124" s="29">
        <v>6840</v>
      </c>
      <c r="I124" s="20"/>
      <c r="J124" s="20"/>
      <c r="K124" s="66"/>
      <c r="L124" s="25"/>
      <c r="M124" s="26"/>
    </row>
    <row r="125" spans="1:13" hidden="1" x14ac:dyDescent="0.25">
      <c r="A125" s="69" t="s">
        <v>76</v>
      </c>
      <c r="B125" s="19"/>
      <c r="C125" s="19"/>
      <c r="D125" s="19"/>
      <c r="E125" s="20"/>
      <c r="F125" s="20"/>
      <c r="G125" s="21">
        <f t="shared" si="3"/>
        <v>547.90916666666669</v>
      </c>
      <c r="H125" s="21">
        <v>6574.91</v>
      </c>
      <c r="I125" s="20"/>
      <c r="J125" s="20"/>
      <c r="K125" s="66"/>
      <c r="L125" s="25"/>
      <c r="M125" s="26"/>
    </row>
    <row r="126" spans="1:13" hidden="1" x14ac:dyDescent="0.25">
      <c r="A126" s="70" t="s">
        <v>18</v>
      </c>
      <c r="B126" s="71"/>
      <c r="C126" s="71"/>
      <c r="D126" s="71"/>
      <c r="E126" s="28"/>
      <c r="F126" s="28"/>
      <c r="G126" s="21">
        <f t="shared" si="3"/>
        <v>1143.5216666666668</v>
      </c>
      <c r="H126" s="21">
        <f>H127</f>
        <v>13722.26</v>
      </c>
      <c r="I126" s="28"/>
      <c r="J126" s="28"/>
      <c r="K126" s="25"/>
      <c r="L126" s="25"/>
      <c r="M126" s="26"/>
    </row>
    <row r="127" spans="1:13" ht="22.5" hidden="1" x14ac:dyDescent="0.25">
      <c r="A127" s="45" t="s">
        <v>77</v>
      </c>
      <c r="B127" s="19"/>
      <c r="C127" s="19"/>
      <c r="D127" s="19"/>
      <c r="E127" s="20"/>
      <c r="F127" s="20"/>
      <c r="G127" s="44">
        <f t="shared" si="3"/>
        <v>1143.5216666666668</v>
      </c>
      <c r="H127" s="44">
        <v>13722.26</v>
      </c>
      <c r="I127" s="22"/>
      <c r="J127" s="22"/>
      <c r="K127" s="24"/>
      <c r="L127" s="24"/>
      <c r="M127" s="30"/>
    </row>
    <row r="128" spans="1:13" ht="15.75" x14ac:dyDescent="0.25">
      <c r="A128" s="12" t="s">
        <v>78</v>
      </c>
      <c r="B128" s="13"/>
      <c r="C128" s="13" t="s">
        <v>17</v>
      </c>
      <c r="D128" s="13">
        <v>0.3</v>
      </c>
      <c r="E128" s="14">
        <f>D128*B2</f>
        <v>8435.07</v>
      </c>
      <c r="F128" s="14">
        <f>E128*12</f>
        <v>101220.84</v>
      </c>
      <c r="G128" s="14">
        <f t="shared" si="3"/>
        <v>8435.07</v>
      </c>
      <c r="H128" s="14">
        <f>H129</f>
        <v>101220.84</v>
      </c>
      <c r="I128" s="14">
        <f>E128-G128</f>
        <v>0</v>
      </c>
      <c r="J128" s="14">
        <f>F128-H128</f>
        <v>0</v>
      </c>
      <c r="K128" s="17">
        <f>H128*D128/F128</f>
        <v>0.3</v>
      </c>
      <c r="L128" s="17">
        <v>0.31</v>
      </c>
      <c r="M128" s="16">
        <v>0.33</v>
      </c>
    </row>
    <row r="129" spans="1:16" ht="25.5" x14ac:dyDescent="0.25">
      <c r="A129" s="71" t="s">
        <v>79</v>
      </c>
      <c r="B129" s="71"/>
      <c r="C129" s="71"/>
      <c r="D129" s="71"/>
      <c r="E129" s="28"/>
      <c r="F129" s="28"/>
      <c r="G129" s="28">
        <f t="shared" si="3"/>
        <v>8435.07</v>
      </c>
      <c r="H129" s="72">
        <v>101220.84</v>
      </c>
      <c r="I129" s="28"/>
      <c r="J129" s="28"/>
      <c r="K129" s="25"/>
      <c r="L129" s="25"/>
      <c r="M129" s="67"/>
    </row>
    <row r="130" spans="1:16" x14ac:dyDescent="0.25">
      <c r="A130" s="73" t="s">
        <v>80</v>
      </c>
      <c r="B130" s="73"/>
      <c r="C130" s="73"/>
      <c r="D130" s="73">
        <f>SUM(D6:D128)</f>
        <v>27.44</v>
      </c>
      <c r="E130" s="95">
        <f>B2*D130</f>
        <v>771527.73600000003</v>
      </c>
      <c r="F130" s="95">
        <f>E130*12</f>
        <v>9258332.8320000004</v>
      </c>
      <c r="G130" s="95">
        <f t="shared" si="3"/>
        <v>712062.03500000003</v>
      </c>
      <c r="H130" s="95">
        <f>H6+H40+H54+H62+H69+H80+H86+H92+H98+H105+H112+H122+H128</f>
        <v>8544744.4199999999</v>
      </c>
      <c r="I130" s="95">
        <f>E130-G130</f>
        <v>59465.701000000001</v>
      </c>
      <c r="J130" s="95">
        <f>F130-H130</f>
        <v>713588.41200000048</v>
      </c>
      <c r="K130" s="74">
        <f>SUM(K6:K129)</f>
        <v>31.422866555938484</v>
      </c>
      <c r="L130" s="74">
        <f>SUM(L6:L129)</f>
        <v>31.872835598874698</v>
      </c>
      <c r="M130" s="75">
        <f>SUM(M6:M129)</f>
        <v>32.353477378818432</v>
      </c>
      <c r="P130" s="83"/>
    </row>
    <row r="131" spans="1:16" x14ac:dyDescent="0.25">
      <c r="A131" s="76" t="s">
        <v>81</v>
      </c>
      <c r="B131" s="76"/>
      <c r="C131" s="76"/>
      <c r="D131" s="76"/>
      <c r="E131" s="77"/>
      <c r="F131" s="77"/>
      <c r="G131" s="90">
        <f t="shared" si="3"/>
        <v>712062.03500000003</v>
      </c>
      <c r="H131" s="96">
        <f>H130</f>
        <v>8544744.4199999999</v>
      </c>
      <c r="I131" s="77"/>
      <c r="J131" s="77"/>
      <c r="K131" s="78"/>
      <c r="L131" s="78"/>
      <c r="M131" s="26"/>
    </row>
    <row r="132" spans="1:16" x14ac:dyDescent="0.25">
      <c r="A132" s="79" t="s">
        <v>82</v>
      </c>
      <c r="B132" s="75"/>
      <c r="C132" s="75"/>
      <c r="D132" s="75">
        <f>K130</f>
        <v>31.422866555938484</v>
      </c>
      <c r="E132" s="75"/>
      <c r="F132" s="75"/>
      <c r="G132" s="75"/>
      <c r="H132" s="75"/>
      <c r="I132" s="75"/>
      <c r="J132" s="75"/>
      <c r="K132" s="80">
        <f>K130</f>
        <v>31.422866555938484</v>
      </c>
      <c r="L132" s="81"/>
      <c r="M132" s="75"/>
    </row>
    <row r="133" spans="1:16" s="83" customFormat="1" x14ac:dyDescent="0.25">
      <c r="A133" s="16" t="s">
        <v>83</v>
      </c>
      <c r="B133" s="16" t="s">
        <v>84</v>
      </c>
      <c r="C133" s="16"/>
      <c r="D133" s="16">
        <f>SUM(D132:D132)</f>
        <v>31.422866555938484</v>
      </c>
      <c r="E133" s="97">
        <f>D133*B2</f>
        <v>883513.5966666668</v>
      </c>
      <c r="F133" s="97">
        <f>E133*12</f>
        <v>10602163.160000002</v>
      </c>
      <c r="G133" s="97">
        <f>G131-G80</f>
        <v>691410.23083333333</v>
      </c>
      <c r="H133" s="97">
        <f>G133*12</f>
        <v>8296922.7699999996</v>
      </c>
      <c r="I133" s="97">
        <f>J133/12</f>
        <v>192103.36583333355</v>
      </c>
      <c r="J133" s="97">
        <f>F133-H133</f>
        <v>2305240.3900000025</v>
      </c>
      <c r="K133" s="82">
        <f>SUM(K132:K132)</f>
        <v>31.422866555938484</v>
      </c>
      <c r="L133" s="82"/>
      <c r="M133" s="26"/>
    </row>
    <row r="134" spans="1:16" x14ac:dyDescent="0.25">
      <c r="A134" s="84" t="s">
        <v>9</v>
      </c>
      <c r="B134" s="101" t="s">
        <v>85</v>
      </c>
      <c r="C134" s="102"/>
      <c r="D134" s="85">
        <v>31.87</v>
      </c>
      <c r="E134" s="85">
        <f>D134*B2</f>
        <v>896085.60300000012</v>
      </c>
      <c r="F134" s="85">
        <f>E134*12</f>
        <v>10753027.236000001</v>
      </c>
      <c r="G134" s="85">
        <f>G133</f>
        <v>691410.23083333333</v>
      </c>
      <c r="H134" s="85">
        <f>H133</f>
        <v>8296922.7699999996</v>
      </c>
      <c r="I134" s="85">
        <f>E134-G134</f>
        <v>204675.37216666678</v>
      </c>
      <c r="J134" s="85">
        <f>F134-H134</f>
        <v>2456104.4660000019</v>
      </c>
      <c r="K134" s="81"/>
      <c r="L134" s="80">
        <f>L130</f>
        <v>31.872835598874698</v>
      </c>
      <c r="M134" s="75"/>
    </row>
    <row r="135" spans="1:16" ht="25.5" x14ac:dyDescent="0.25">
      <c r="A135" s="84" t="s">
        <v>10</v>
      </c>
      <c r="B135" s="101" t="s">
        <v>85</v>
      </c>
      <c r="C135" s="102"/>
      <c r="D135" s="85">
        <v>32.35</v>
      </c>
      <c r="E135" s="85">
        <f>D135*B2</f>
        <v>909581.71500000008</v>
      </c>
      <c r="F135" s="85">
        <f>E135*12</f>
        <v>10914980.580000002</v>
      </c>
      <c r="G135" s="85">
        <f>G134</f>
        <v>691410.23083333333</v>
      </c>
      <c r="H135" s="85">
        <f>H134</f>
        <v>8296922.7699999996</v>
      </c>
      <c r="I135" s="85">
        <f>E135-G135</f>
        <v>218171.48416666675</v>
      </c>
      <c r="J135" s="85">
        <f>F135-H135</f>
        <v>2618057.8100000024</v>
      </c>
      <c r="K135" s="75"/>
      <c r="L135" s="86"/>
      <c r="M135" s="85">
        <f>M130</f>
        <v>32.353477378818432</v>
      </c>
    </row>
  </sheetData>
  <mergeCells count="6">
    <mergeCell ref="B135:C135"/>
    <mergeCell ref="A1:M1"/>
    <mergeCell ref="A5:K5"/>
    <mergeCell ref="B43:E43"/>
    <mergeCell ref="B115:E115"/>
    <mergeCell ref="B134:C134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2020-10-19T13:30:39Z</dcterms:modified>
</cp:coreProperties>
</file>